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60ECFF2E-23B4-4902-B7AD-5542CF83E2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DCH" sheetId="1" r:id="rId1"/>
    <sheet name="D50" sheetId="2" r:id="rId2"/>
    <sheet name="D70" sheetId="3" r:id="rId3"/>
    <sheet name="D90" sheetId="4" r:id="rId4"/>
    <sheet name="Perm D90" sheetId="5" r:id="rId5"/>
    <sheet name="Doc" sheetId="6" r:id="rId6"/>
  </sheets>
  <definedNames>
    <definedName name="_xlnm.Print_Area" localSheetId="4">'Perm D90'!$B$2:$AI$53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7" i="5" l="1"/>
  <c r="AD47" i="4"/>
  <c r="AD47" i="3"/>
  <c r="AD47" i="2"/>
  <c r="AD47" i="1"/>
  <c r="V37" i="1"/>
  <c r="V41" i="1" s="1"/>
  <c r="V34" i="1"/>
  <c r="AD15" i="1" l="1"/>
  <c r="AG15" i="1" s="1"/>
  <c r="D66" i="5" l="1"/>
  <c r="V64" i="5"/>
  <c r="F61" i="5"/>
  <c r="F64" i="5" s="1"/>
  <c r="N58" i="5"/>
  <c r="F58" i="5"/>
  <c r="N57" i="5"/>
  <c r="L57" i="5"/>
  <c r="F57" i="5"/>
  <c r="D57" i="5" s="1"/>
  <c r="L26" i="5"/>
  <c r="N26" i="5" s="1"/>
  <c r="D26" i="5"/>
  <c r="F26" i="5" s="1"/>
  <c r="N17" i="5"/>
  <c r="F17" i="5"/>
  <c r="V17" i="5" s="1"/>
  <c r="N16" i="5"/>
  <c r="F16" i="5"/>
  <c r="V16" i="5" s="1"/>
  <c r="N13" i="5"/>
  <c r="F13" i="5"/>
  <c r="V13" i="5" s="1"/>
  <c r="V10" i="5"/>
  <c r="N10" i="5"/>
  <c r="F10" i="5"/>
  <c r="D26" i="1"/>
  <c r="D66" i="4"/>
  <c r="D26" i="3"/>
  <c r="L26" i="4"/>
  <c r="N26" i="4" s="1"/>
  <c r="N58" i="4"/>
  <c r="N57" i="4"/>
  <c r="L57" i="4" s="1"/>
  <c r="N17" i="4"/>
  <c r="N16" i="4"/>
  <c r="N13" i="4"/>
  <c r="N10" i="4"/>
  <c r="N58" i="3"/>
  <c r="N57" i="3"/>
  <c r="L26" i="3"/>
  <c r="N26" i="3" s="1"/>
  <c r="N17" i="3"/>
  <c r="N16" i="3"/>
  <c r="N13" i="3"/>
  <c r="N10" i="3"/>
  <c r="N58" i="2"/>
  <c r="N57" i="2"/>
  <c r="L26" i="2"/>
  <c r="N26" i="2" s="1"/>
  <c r="N17" i="2"/>
  <c r="N16" i="2"/>
  <c r="N13" i="2"/>
  <c r="N10" i="2"/>
  <c r="N58" i="1"/>
  <c r="N57" i="1"/>
  <c r="L57" i="1" s="1"/>
  <c r="L26" i="1"/>
  <c r="N26" i="1" s="1"/>
  <c r="N17" i="1"/>
  <c r="N16" i="1"/>
  <c r="N13" i="1"/>
  <c r="N10" i="1"/>
  <c r="F57" i="1"/>
  <c r="F10" i="1"/>
  <c r="V64" i="1"/>
  <c r="N45" i="1" l="1"/>
  <c r="N42" i="5"/>
  <c r="N45" i="5"/>
  <c r="F67" i="5"/>
  <c r="F42" i="5"/>
  <c r="V26" i="5"/>
  <c r="N42" i="3"/>
  <c r="N42" i="2"/>
  <c r="N42" i="4"/>
  <c r="L57" i="3"/>
  <c r="L57" i="2"/>
  <c r="N42" i="1"/>
  <c r="V64" i="4"/>
  <c r="F58" i="4"/>
  <c r="F57" i="4"/>
  <c r="D26" i="4"/>
  <c r="F26" i="4" s="1"/>
  <c r="V26" i="4" s="1"/>
  <c r="V34" i="4" s="1"/>
  <c r="F17" i="4"/>
  <c r="V17" i="4" s="1"/>
  <c r="F16" i="4"/>
  <c r="V16" i="4" s="1"/>
  <c r="F13" i="4"/>
  <c r="V13" i="4" s="1"/>
  <c r="F10" i="4"/>
  <c r="V10" i="4" s="1"/>
  <c r="F58" i="3"/>
  <c r="F61" i="3" s="1"/>
  <c r="F64" i="3" s="1"/>
  <c r="F57" i="3"/>
  <c r="F26" i="3"/>
  <c r="V17" i="3"/>
  <c r="F17" i="3"/>
  <c r="F16" i="3"/>
  <c r="V16" i="3" s="1"/>
  <c r="F13" i="3"/>
  <c r="V13" i="3" s="1"/>
  <c r="V10" i="3"/>
  <c r="F10" i="3"/>
  <c r="D26" i="2"/>
  <c r="V20" i="5" l="1"/>
  <c r="N62" i="5" s="1"/>
  <c r="V34" i="5"/>
  <c r="AD26" i="5" s="1"/>
  <c r="F61" i="4"/>
  <c r="F64" i="4" s="1"/>
  <c r="F67" i="4" s="1"/>
  <c r="D57" i="4"/>
  <c r="N45" i="4"/>
  <c r="D57" i="3"/>
  <c r="N45" i="3"/>
  <c r="F42" i="4"/>
  <c r="V26" i="3"/>
  <c r="V34" i="3" s="1"/>
  <c r="N63" i="3" s="1"/>
  <c r="V64" i="3"/>
  <c r="F42" i="3"/>
  <c r="AG34" i="5" l="1"/>
  <c r="N63" i="5"/>
  <c r="N64" i="5" s="1"/>
  <c r="N65" i="5" s="1"/>
  <c r="V58" i="5"/>
  <c r="V61" i="5" s="1"/>
  <c r="V66" i="5" s="1"/>
  <c r="V37" i="5"/>
  <c r="N63" i="4"/>
  <c r="V20" i="4"/>
  <c r="V20" i="3"/>
  <c r="V41" i="5" l="1"/>
  <c r="V45" i="5" s="1"/>
  <c r="AD15" i="5"/>
  <c r="AG15" i="5" s="1"/>
  <c r="V58" i="4"/>
  <c r="V68" i="5"/>
  <c r="V69" i="5"/>
  <c r="V71" i="5"/>
  <c r="V70" i="5"/>
  <c r="N62" i="3"/>
  <c r="N64" i="3" s="1"/>
  <c r="N65" i="3" s="1"/>
  <c r="V58" i="3"/>
  <c r="V61" i="3" s="1"/>
  <c r="V66" i="3" s="1"/>
  <c r="V70" i="3" s="1"/>
  <c r="V61" i="4"/>
  <c r="V66" i="4" s="1"/>
  <c r="N62" i="4"/>
  <c r="N64" i="4" s="1"/>
  <c r="AD26" i="4"/>
  <c r="AG34" i="4" s="1"/>
  <c r="V37" i="4"/>
  <c r="AD15" i="4" s="1"/>
  <c r="V37" i="3"/>
  <c r="AD15" i="3" s="1"/>
  <c r="AD26" i="3"/>
  <c r="AG34" i="3" s="1"/>
  <c r="AG38" i="5" l="1"/>
  <c r="AD38" i="5"/>
  <c r="V41" i="4"/>
  <c r="V45" i="4" s="1"/>
  <c r="N65" i="4"/>
  <c r="V69" i="4"/>
  <c r="V68" i="4"/>
  <c r="V70" i="4"/>
  <c r="V71" i="4"/>
  <c r="V68" i="3"/>
  <c r="AG15" i="4"/>
  <c r="V69" i="3"/>
  <c r="AG15" i="3"/>
  <c r="V41" i="3"/>
  <c r="AG38" i="4" l="1"/>
  <c r="AD38" i="4"/>
  <c r="AG38" i="3"/>
  <c r="V45" i="3"/>
  <c r="AD38" i="3"/>
  <c r="F58" i="2" l="1"/>
  <c r="F61" i="2" s="1"/>
  <c r="F64" i="2" s="1"/>
  <c r="F57" i="2"/>
  <c r="V64" i="2"/>
  <c r="F26" i="2"/>
  <c r="V26" i="2" s="1"/>
  <c r="F17" i="2"/>
  <c r="V17" i="2" s="1"/>
  <c r="F16" i="2"/>
  <c r="V16" i="2" s="1"/>
  <c r="F13" i="2"/>
  <c r="V13" i="2" s="1"/>
  <c r="F10" i="2"/>
  <c r="V10" i="2" s="1"/>
  <c r="V34" i="2" l="1"/>
  <c r="D57" i="2"/>
  <c r="N45" i="2"/>
  <c r="V20" i="2"/>
  <c r="F42" i="2"/>
  <c r="F58" i="1"/>
  <c r="F61" i="1" s="1"/>
  <c r="D57" i="1"/>
  <c r="F26" i="1"/>
  <c r="F17" i="1"/>
  <c r="V17" i="1" s="1"/>
  <c r="F16" i="1"/>
  <c r="V16" i="1" s="1"/>
  <c r="F13" i="1"/>
  <c r="V13" i="1" s="1"/>
  <c r="V10" i="1"/>
  <c r="N63" i="2" l="1"/>
  <c r="V26" i="1"/>
  <c r="F42" i="1"/>
  <c r="N62" i="2"/>
  <c r="N64" i="2" s="1"/>
  <c r="N65" i="2" s="1"/>
  <c r="V37" i="2"/>
  <c r="AD15" i="2" s="1"/>
  <c r="V58" i="2"/>
  <c r="V61" i="2" s="1"/>
  <c r="V66" i="2" s="1"/>
  <c r="AD26" i="2"/>
  <c r="AG34" i="2" s="1"/>
  <c r="V68" i="2" l="1"/>
  <c r="V70" i="2"/>
  <c r="V69" i="2"/>
  <c r="N63" i="1"/>
  <c r="AG15" i="2"/>
  <c r="V41" i="2"/>
  <c r="V20" i="1"/>
  <c r="AD26" i="1" l="1"/>
  <c r="AG34" i="1" s="1"/>
  <c r="V58" i="1"/>
  <c r="V61" i="1" s="1"/>
  <c r="V66" i="1" s="1"/>
  <c r="V69" i="1" s="1"/>
  <c r="AD38" i="2"/>
  <c r="V45" i="2"/>
  <c r="N62" i="1"/>
  <c r="AG38" i="2"/>
  <c r="V45" i="1" l="1"/>
  <c r="V68" i="1"/>
  <c r="N64" i="1"/>
  <c r="N65" i="1" s="1"/>
  <c r="AD38" i="1" l="1"/>
  <c r="AG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VALOT</author>
  </authors>
  <commentList>
    <comment ref="AG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Gilles VALOT:
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12"/>
            <color indexed="81"/>
            <rFont val="Tahoma"/>
            <family val="2"/>
          </rPr>
          <t>Valeur cible =V6</t>
        </r>
      </text>
    </comment>
  </commentList>
</comments>
</file>

<file path=xl/sharedStrings.xml><?xml version="1.0" encoding="utf-8"?>
<sst xmlns="http://schemas.openxmlformats.org/spreadsheetml/2006/main" count="928" uniqueCount="102">
  <si>
    <t>MG</t>
  </si>
  <si>
    <t>%</t>
  </si>
  <si>
    <t>Protéines</t>
  </si>
  <si>
    <t>MM</t>
  </si>
  <si>
    <t xml:space="preserve"> + Divers</t>
  </si>
  <si>
    <t>Lactose</t>
  </si>
  <si>
    <t>Eau</t>
  </si>
  <si>
    <t>Exemple :</t>
  </si>
  <si>
    <t xml:space="preserve">gr de MS à </t>
  </si>
  <si>
    <t>d'extrait sec</t>
  </si>
  <si>
    <t>gr</t>
  </si>
  <si>
    <t xml:space="preserve">Poudre à </t>
  </si>
  <si>
    <t xml:space="preserve">Lactose </t>
  </si>
  <si>
    <t>amorphe</t>
  </si>
  <si>
    <t>Eau de cristallisation</t>
  </si>
  <si>
    <t>humidité</t>
  </si>
  <si>
    <t>non gras</t>
  </si>
  <si>
    <t xml:space="preserve">Humidité </t>
  </si>
  <si>
    <t>Total</t>
  </si>
  <si>
    <t>cristallisé</t>
  </si>
  <si>
    <t>hors pertes</t>
  </si>
  <si>
    <t>Rendement  global</t>
  </si>
  <si>
    <t>Poids brut</t>
  </si>
  <si>
    <t>Taux de cristallisation</t>
  </si>
  <si>
    <t>Total matière</t>
  </si>
  <si>
    <t>CALCUL DU RENDEMENT MATIERE</t>
  </si>
  <si>
    <t>SDCH</t>
  </si>
  <si>
    <t>Eau libre</t>
  </si>
  <si>
    <t>Matière sèche</t>
  </si>
  <si>
    <t>MS étuve avant séchage</t>
  </si>
  <si>
    <t>Perte amont séchage</t>
  </si>
  <si>
    <t>Matière hors perte séchage</t>
  </si>
  <si>
    <t>Perte cheminée</t>
  </si>
  <si>
    <t>Poudre produite</t>
  </si>
  <si>
    <t>"eau libre"</t>
  </si>
  <si>
    <t>étuve</t>
  </si>
  <si>
    <t>Karl Fisher</t>
  </si>
  <si>
    <t>"eau totale"</t>
  </si>
  <si>
    <t>Humidité</t>
  </si>
  <si>
    <t>donnée CDC</t>
  </si>
  <si>
    <t>Extrait sec poudre</t>
  </si>
  <si>
    <t>Ecrémage</t>
  </si>
  <si>
    <t>Rendement</t>
  </si>
  <si>
    <t>Besoin matière</t>
  </si>
  <si>
    <t>Rendement global</t>
  </si>
  <si>
    <t>D50%</t>
  </si>
  <si>
    <t>Elecrodialyse</t>
  </si>
  <si>
    <t>D70</t>
  </si>
  <si>
    <t>MP</t>
  </si>
  <si>
    <t>Conc-sech</t>
  </si>
  <si>
    <t>D90</t>
  </si>
  <si>
    <t>Colonnes</t>
  </si>
  <si>
    <t>Ech.d'ions</t>
  </si>
  <si>
    <t xml:space="preserve">Au niveau de l'écrémage, le rendement correspond à la perte de coproduits ; si on calcul un rendement matière il ne faut pas compter cet </t>
  </si>
  <si>
    <t>Idem pour la déminéralisation, une partie de la matière sèche est récupérée via les début/fin de cuite et l'osmoseur 3.</t>
  </si>
  <si>
    <t>écart comme une perte matière.</t>
  </si>
  <si>
    <t>Si les adjonctions sont récurentes, elles doivent être intégrées à chaque étape du process.</t>
  </si>
  <si>
    <t xml:space="preserve">Le rendement calculé est un rendement brut, conséquence des différentes opérations. Ce rendement est réalisé hors adjonction </t>
  </si>
  <si>
    <t>Bien sur, si on fait un rendement dans le sens du flux en intégrant les adjonctions, le rendement MP sera meilleur, le rendement</t>
  </si>
  <si>
    <t>Dans SAP le rendement varie dans chaque OF puisque le besoin matière s'exprime au début de chaque OF.</t>
  </si>
  <si>
    <t xml:space="preserve">Si on remonte depuis la poudre, opération par opération, dans le cas d'un budget par exemple, il faut bien tenir compte de l'eau totale </t>
  </si>
  <si>
    <t xml:space="preserve">Idem pour la récupération d'eau blanche qui provient des CIP et des pousses évapo. Ces coproduits sont recyclés soit sur le même article </t>
  </si>
  <si>
    <t>Le rendement étant calculé hors adjonction, chaque fois qu'on ajoute un ingrédient durant le process, le besoin en MP diminue de la qté</t>
  </si>
  <si>
    <t xml:space="preserve">matière (MP+adjonction) devrait rester le même puisque l'ajout d'ingrédient a un impact direct sur le besoin en MP, toujours à qté de </t>
  </si>
  <si>
    <t>Remarques :</t>
  </si>
  <si>
    <t>Les "pertes" se retrouvent donc en  STEP et compostage, sur un article produit fini, ou dans un coproduit (Crème, Eurofeed, Sicamelt….)</t>
  </si>
  <si>
    <t>et ne rend compte que des pertes process.</t>
  </si>
  <si>
    <t>Perte = environ 350 mg/Nm3 d'air entrée tour</t>
  </si>
  <si>
    <t>soit dans un autre article ou dans une autre usine ou sont perdus.</t>
  </si>
  <si>
    <t>Ex : dans le cas ci-dessus,  si j'ajoute 1kg d'ingrédient après l'échange d'ions, je diminue mon besoin en MP de 1,229kg.</t>
  </si>
  <si>
    <t xml:space="preserve">afin de ne pas générer une erreur sur le  besoin en MP. </t>
  </si>
  <si>
    <t>Perte = environ 350 mg/Nm3 d'air entrée tour ==&gt; dépend de la configuration du sécheur.</t>
  </si>
  <si>
    <t>On peut considérer que le rendement entre l'entrée évapo et la sorte séchage est sensiblement le même sur tous les lactosérums</t>
  </si>
  <si>
    <t>Entrée concentrateur</t>
  </si>
  <si>
    <t>Séchage</t>
  </si>
  <si>
    <t xml:space="preserve">cristallisés. Il suffit d'imputer les rendements en amont de la concentration pour retrouver le rendement global. </t>
  </si>
  <si>
    <t>ajoutée , multiplié par le rendement des opérations en amont du point d'adjonction, à qté de matière sèche identique entrée concentrateur.</t>
  </si>
  <si>
    <t>matière sèche identique entrée concentrateur.</t>
  </si>
  <si>
    <t>hors prétraitement</t>
  </si>
  <si>
    <t>après écrémage</t>
  </si>
  <si>
    <t>après ED</t>
  </si>
  <si>
    <t>après EI</t>
  </si>
  <si>
    <t>hors adjonction</t>
  </si>
  <si>
    <t>(ne doit pas dépasser 4,5%, 5% - 0,5% de sécurité)</t>
  </si>
  <si>
    <t>Sortie concentrateur</t>
  </si>
  <si>
    <t>IR en fin de cristallisation</t>
  </si>
  <si>
    <t>Matière sèche non cristallisée</t>
  </si>
  <si>
    <t>PB en solution</t>
  </si>
  <si>
    <t>Bilan cristallisation</t>
  </si>
  <si>
    <t>de son eau de cristallisation.</t>
  </si>
  <si>
    <t>IR est l'indice de réfraction qui indique la quantité de matière en solution soit, le total de la MS, moins le lactose cristallisé accompagné</t>
  </si>
  <si>
    <t>EE</t>
  </si>
  <si>
    <t>MM lactose</t>
  </si>
  <si>
    <t>g/mol</t>
  </si>
  <si>
    <t>MM eau</t>
  </si>
  <si>
    <t>Lors de la cristallisation 1 mol de lactose est associée à 1 mol d'eau soit 5% de la masse de lactose cristallisée.</t>
  </si>
  <si>
    <t>Lactose cristallisé</t>
  </si>
  <si>
    <t>Perméat D90</t>
  </si>
  <si>
    <t xml:space="preserve"> + eau libre</t>
  </si>
  <si>
    <t>Attention on entend par eau libre, total eau - eau de cristallisation</t>
  </si>
  <si>
    <t xml:space="preserve"> ==&gt; consigne</t>
  </si>
  <si>
    <t xml:space="preserve"> ==&gt; eau libre peut contenir environ 0,15% d'eau liée.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</si>
</sst>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0" xfId="0" applyFont="1" applyFill="1"/>
    <xf numFmtId="2" fontId="0" fillId="0" borderId="0" xfId="0" applyNumberFormat="1"/>
    <xf numFmtId="0" fontId="0" fillId="8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center"/>
    </xf>
    <xf numFmtId="0" fontId="2" fillId="9" borderId="0" xfId="0" applyFont="1" applyFill="1"/>
    <xf numFmtId="2" fontId="2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8" xfId="0" applyBorder="1"/>
    <xf numFmtId="0" fontId="0" fillId="3" borderId="8" xfId="0" applyFill="1" applyBorder="1"/>
    <xf numFmtId="0" fontId="0" fillId="4" borderId="8" xfId="0" applyFill="1" applyBorder="1"/>
    <xf numFmtId="0" fontId="1" fillId="5" borderId="8" xfId="0" applyFont="1" applyFill="1" applyBorder="1"/>
    <xf numFmtId="0" fontId="3" fillId="6" borderId="8" xfId="0" applyFont="1" applyFill="1" applyBorder="1"/>
    <xf numFmtId="0" fontId="0" fillId="7" borderId="0" xfId="0" applyFill="1"/>
    <xf numFmtId="0" fontId="0" fillId="7" borderId="8" xfId="0" applyFill="1" applyBorder="1"/>
    <xf numFmtId="2" fontId="0" fillId="0" borderId="8" xfId="0" applyNumberFormat="1" applyBorder="1"/>
    <xf numFmtId="0" fontId="0" fillId="0" borderId="9" xfId="0" applyBorder="1"/>
    <xf numFmtId="0" fontId="7" fillId="0" borderId="0" xfId="0" applyFont="1"/>
    <xf numFmtId="2" fontId="7" fillId="0" borderId="0" xfId="0" applyNumberFormat="1" applyFont="1"/>
    <xf numFmtId="2" fontId="2" fillId="9" borderId="0" xfId="0" applyNumberFormat="1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8" xfId="0" applyNumberFormat="1" applyBorder="1"/>
    <xf numFmtId="0" fontId="0" fillId="9" borderId="0" xfId="0" applyFill="1"/>
    <xf numFmtId="0" fontId="8" fillId="0" borderId="0" xfId="0" applyFont="1"/>
    <xf numFmtId="0" fontId="1" fillId="0" borderId="0" xfId="0" applyFont="1"/>
    <xf numFmtId="2" fontId="0" fillId="9" borderId="0" xfId="0" applyNumberFormat="1" applyFill="1"/>
    <xf numFmtId="2" fontId="0" fillId="9" borderId="8" xfId="0" applyNumberFormat="1" applyFill="1" applyBorder="1"/>
    <xf numFmtId="0" fontId="5" fillId="9" borderId="0" xfId="0" applyFont="1" applyFill="1" applyAlignment="1">
      <alignment horizontal="center"/>
    </xf>
    <xf numFmtId="3" fontId="2" fillId="0" borderId="0" xfId="0" applyNumberFormat="1" applyFont="1"/>
    <xf numFmtId="3" fontId="2" fillId="9" borderId="0" xfId="0" applyNumberFormat="1" applyFont="1" applyFill="1"/>
    <xf numFmtId="0" fontId="0" fillId="0" borderId="0" xfId="0" applyAlignment="1">
      <alignment vertical="center"/>
    </xf>
    <xf numFmtId="164" fontId="0" fillId="0" borderId="0" xfId="0" applyNumberFormat="1"/>
    <xf numFmtId="164" fontId="2" fillId="9" borderId="0" xfId="0" applyNumberFormat="1" applyFont="1" applyFill="1"/>
    <xf numFmtId="164" fontId="7" fillId="0" borderId="0" xfId="0" applyNumberFormat="1" applyFont="1"/>
    <xf numFmtId="0" fontId="7" fillId="0" borderId="2" xfId="0" applyFont="1" applyBorder="1"/>
    <xf numFmtId="164" fontId="7" fillId="0" borderId="2" xfId="0" applyNumberFormat="1" applyFont="1" applyBorder="1"/>
    <xf numFmtId="1" fontId="7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1" fontId="0" fillId="0" borderId="0" xfId="0" applyNumberFormat="1"/>
    <xf numFmtId="1" fontId="0" fillId="0" borderId="8" xfId="0" applyNumberFormat="1" applyBorder="1"/>
    <xf numFmtId="1" fontId="0" fillId="0" borderId="9" xfId="0" applyNumberFormat="1" applyBorder="1"/>
    <xf numFmtId="1" fontId="2" fillId="0" borderId="0" xfId="0" applyNumberFormat="1" applyFont="1"/>
    <xf numFmtId="0" fontId="16" fillId="0" borderId="0" xfId="0" applyFont="1"/>
    <xf numFmtId="0" fontId="17" fillId="0" borderId="0" xfId="0" applyFont="1"/>
    <xf numFmtId="2" fontId="16" fillId="0" borderId="0" xfId="0" applyNumberFormat="1" applyFont="1"/>
    <xf numFmtId="3" fontId="16" fillId="0" borderId="0" xfId="0" applyNumberFormat="1" applyFont="1"/>
    <xf numFmtId="165" fontId="0" fillId="0" borderId="0" xfId="0" applyNumberFormat="1"/>
    <xf numFmtId="0" fontId="18" fillId="0" borderId="0" xfId="0" applyFont="1"/>
    <xf numFmtId="0" fontId="2" fillId="0" borderId="2" xfId="0" applyFont="1" applyBorder="1"/>
    <xf numFmtId="0" fontId="1" fillId="6" borderId="0" xfId="0" applyFont="1" applyFill="1"/>
    <xf numFmtId="0" fontId="3" fillId="5" borderId="8" xfId="0" applyFont="1" applyFill="1" applyBorder="1"/>
    <xf numFmtId="0" fontId="3" fillId="5" borderId="0" xfId="0" applyFont="1" applyFill="1"/>
    <xf numFmtId="0" fontId="3" fillId="6" borderId="0" xfId="0" applyFont="1" applyFill="1"/>
    <xf numFmtId="0" fontId="3" fillId="6" borderId="9" xfId="0" applyFont="1" applyFill="1" applyBorder="1"/>
    <xf numFmtId="0" fontId="3" fillId="5" borderId="9" xfId="0" applyFont="1" applyFill="1" applyBorder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1" fillId="0" borderId="0" xfId="0" applyNumberFormat="1" applyFont="1"/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</xdr:rowOff>
    </xdr:from>
    <xdr:to>
      <xdr:col>7</xdr:col>
      <xdr:colOff>876300</xdr:colOff>
      <xdr:row>6</xdr:row>
      <xdr:rowOff>57149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52850" y="1162049"/>
          <a:ext cx="733425" cy="23812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42335</xdr:colOff>
      <xdr:row>20</xdr:row>
      <xdr:rowOff>31750</xdr:rowOff>
    </xdr:from>
    <xdr:to>
      <xdr:col>19</xdr:col>
      <xdr:colOff>1</xdr:colOff>
      <xdr:row>36</xdr:row>
      <xdr:rowOff>95250</xdr:rowOff>
    </xdr:to>
    <xdr:cxnSp macro="">
      <xdr:nvCxnSpPr>
        <xdr:cNvPr id="5" name="Connecteur en 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16200000" flipV="1">
          <a:off x="3693584" y="5228167"/>
          <a:ext cx="2942167" cy="254000"/>
        </a:xfrm>
        <a:prstGeom prst="bentConnector3">
          <a:avLst>
            <a:gd name="adj1" fmla="val -360"/>
          </a:avLst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9524</xdr:rowOff>
    </xdr:from>
    <xdr:to>
      <xdr:col>16</xdr:col>
      <xdr:colOff>152400</xdr:colOff>
      <xdr:row>6</xdr:row>
      <xdr:rowOff>57149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24850" y="1133474"/>
          <a:ext cx="733425" cy="22860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</xdr:rowOff>
    </xdr:from>
    <xdr:to>
      <xdr:col>7</xdr:col>
      <xdr:colOff>876300</xdr:colOff>
      <xdr:row>6</xdr:row>
      <xdr:rowOff>57149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0025" y="1133474"/>
          <a:ext cx="733425" cy="22860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42335</xdr:colOff>
      <xdr:row>20</xdr:row>
      <xdr:rowOff>31750</xdr:rowOff>
    </xdr:from>
    <xdr:to>
      <xdr:col>19</xdr:col>
      <xdr:colOff>1</xdr:colOff>
      <xdr:row>36</xdr:row>
      <xdr:rowOff>95250</xdr:rowOff>
    </xdr:to>
    <xdr:cxnSp macro="">
      <xdr:nvCxnSpPr>
        <xdr:cNvPr id="3" name="Connecteur en 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V="1">
          <a:off x="3656543" y="5313892"/>
          <a:ext cx="3130550" cy="262466"/>
        </a:xfrm>
        <a:prstGeom prst="bentConnector3">
          <a:avLst>
            <a:gd name="adj1" fmla="val -360"/>
          </a:avLst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</xdr:row>
      <xdr:rowOff>9525</xdr:rowOff>
    </xdr:from>
    <xdr:to>
      <xdr:col>15</xdr:col>
      <xdr:colOff>752475</xdr:colOff>
      <xdr:row>6</xdr:row>
      <xdr:rowOff>57150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01075" y="1133475"/>
          <a:ext cx="733425" cy="22860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</xdr:rowOff>
    </xdr:from>
    <xdr:to>
      <xdr:col>7</xdr:col>
      <xdr:colOff>876300</xdr:colOff>
      <xdr:row>6</xdr:row>
      <xdr:rowOff>57149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76675" y="1162049"/>
          <a:ext cx="733425" cy="23812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42335</xdr:colOff>
      <xdr:row>20</xdr:row>
      <xdr:rowOff>31750</xdr:rowOff>
    </xdr:from>
    <xdr:to>
      <xdr:col>19</xdr:col>
      <xdr:colOff>1</xdr:colOff>
      <xdr:row>36</xdr:row>
      <xdr:rowOff>95250</xdr:rowOff>
    </xdr:to>
    <xdr:cxnSp macro="">
      <xdr:nvCxnSpPr>
        <xdr:cNvPr id="3" name="Connecteur en 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rot="16200000" flipV="1">
          <a:off x="3694643" y="5313892"/>
          <a:ext cx="3130550" cy="262466"/>
        </a:xfrm>
        <a:prstGeom prst="bentConnector3">
          <a:avLst>
            <a:gd name="adj1" fmla="val -360"/>
          </a:avLst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</xdr:row>
      <xdr:rowOff>180974</xdr:rowOff>
    </xdr:from>
    <xdr:to>
      <xdr:col>16</xdr:col>
      <xdr:colOff>123825</xdr:colOff>
      <xdr:row>6</xdr:row>
      <xdr:rowOff>47624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296275" y="1123949"/>
          <a:ext cx="733425" cy="22860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</xdr:rowOff>
    </xdr:from>
    <xdr:to>
      <xdr:col>7</xdr:col>
      <xdr:colOff>876300</xdr:colOff>
      <xdr:row>6</xdr:row>
      <xdr:rowOff>57149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76675" y="1162049"/>
          <a:ext cx="733425" cy="23812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42335</xdr:colOff>
      <xdr:row>20</xdr:row>
      <xdr:rowOff>31750</xdr:rowOff>
    </xdr:from>
    <xdr:to>
      <xdr:col>19</xdr:col>
      <xdr:colOff>1</xdr:colOff>
      <xdr:row>36</xdr:row>
      <xdr:rowOff>95250</xdr:rowOff>
    </xdr:to>
    <xdr:cxnSp macro="">
      <xdr:nvCxnSpPr>
        <xdr:cNvPr id="3" name="Connecteur en 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6200000" flipV="1">
          <a:off x="3694643" y="5313892"/>
          <a:ext cx="3130550" cy="262466"/>
        </a:xfrm>
        <a:prstGeom prst="bentConnector3">
          <a:avLst>
            <a:gd name="adj1" fmla="val -360"/>
          </a:avLst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</xdr:row>
      <xdr:rowOff>171449</xdr:rowOff>
    </xdr:from>
    <xdr:to>
      <xdr:col>16</xdr:col>
      <xdr:colOff>85725</xdr:colOff>
      <xdr:row>6</xdr:row>
      <xdr:rowOff>38099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572500" y="1114424"/>
          <a:ext cx="733425" cy="22860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</xdr:rowOff>
    </xdr:from>
    <xdr:to>
      <xdr:col>7</xdr:col>
      <xdr:colOff>876300</xdr:colOff>
      <xdr:row>6</xdr:row>
      <xdr:rowOff>57149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19575" y="1137284"/>
          <a:ext cx="733425" cy="23050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42335</xdr:colOff>
      <xdr:row>20</xdr:row>
      <xdr:rowOff>31750</xdr:rowOff>
    </xdr:from>
    <xdr:to>
      <xdr:col>19</xdr:col>
      <xdr:colOff>1</xdr:colOff>
      <xdr:row>36</xdr:row>
      <xdr:rowOff>95250</xdr:rowOff>
    </xdr:to>
    <xdr:cxnSp macro="">
      <xdr:nvCxnSpPr>
        <xdr:cNvPr id="3" name="Connecteur en 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rot="16200000" flipV="1">
          <a:off x="7906598" y="5334847"/>
          <a:ext cx="3004820" cy="277706"/>
        </a:xfrm>
        <a:prstGeom prst="bentConnector3">
          <a:avLst>
            <a:gd name="adj1" fmla="val -360"/>
          </a:avLst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</xdr:row>
      <xdr:rowOff>171449</xdr:rowOff>
    </xdr:from>
    <xdr:to>
      <xdr:col>16</xdr:col>
      <xdr:colOff>85725</xdr:colOff>
      <xdr:row>6</xdr:row>
      <xdr:rowOff>38099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442960" y="1116329"/>
          <a:ext cx="733425" cy="232410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32</xdr:col>
      <xdr:colOff>325120</xdr:colOff>
      <xdr:row>2</xdr:row>
      <xdr:rowOff>40640</xdr:rowOff>
    </xdr:from>
    <xdr:to>
      <xdr:col>33</xdr:col>
      <xdr:colOff>653420</xdr:colOff>
      <xdr:row>5</xdr:row>
      <xdr:rowOff>74300</xdr:rowOff>
    </xdr:to>
    <xdr:pic>
      <xdr:nvPicPr>
        <xdr:cNvPr id="5" name="Picture 5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23360" y="487680"/>
          <a:ext cx="714380" cy="71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739139</xdr:colOff>
      <xdr:row>0</xdr:row>
      <xdr:rowOff>0</xdr:rowOff>
    </xdr:from>
    <xdr:to>
      <xdr:col>12</xdr:col>
      <xdr:colOff>56144</xdr:colOff>
      <xdr:row>37</xdr:row>
      <xdr:rowOff>83820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6198" t="15000" r="37500" b="14815"/>
        <a:stretch>
          <a:fillRect/>
        </a:stretch>
      </xdr:blipFill>
      <xdr:spPr bwMode="auto">
        <a:xfrm>
          <a:off x="1531619" y="0"/>
          <a:ext cx="8034285" cy="6850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03"/>
  <sheetViews>
    <sheetView showGridLines="0" tabSelected="1" topLeftCell="A13" zoomScale="75" zoomScaleNormal="75" workbookViewId="0">
      <selection activeCell="T48" sqref="T48"/>
    </sheetView>
  </sheetViews>
  <sheetFormatPr baseColWidth="10" defaultRowHeight="14.4" x14ac:dyDescent="0.3"/>
  <cols>
    <col min="1" max="1" width="5.44140625" customWidth="1"/>
    <col min="2" max="2" width="11.77734375" customWidth="1"/>
    <col min="3" max="3" width="14.44140625" bestFit="1" customWidth="1"/>
    <col min="4" max="4" width="6.109375" bestFit="1" customWidth="1"/>
    <col min="5" max="5" width="4" customWidth="1"/>
    <col min="6" max="6" width="11.6640625" bestFit="1" customWidth="1"/>
    <col min="7" max="7" width="2.6640625" bestFit="1" customWidth="1"/>
    <col min="8" max="8" width="12.88671875" customWidth="1"/>
    <col min="9" max="9" width="1.5546875" customWidth="1"/>
    <col min="10" max="10" width="11.77734375" customWidth="1"/>
    <col min="11" max="11" width="13.33203125" bestFit="1" customWidth="1"/>
    <col min="12" max="12" width="7.6640625" bestFit="1" customWidth="1"/>
    <col min="13" max="13" width="2.44140625" bestFit="1" customWidth="1"/>
    <col min="14" max="14" width="7.6640625" bestFit="1" customWidth="1"/>
    <col min="15" max="15" width="2.6640625" bestFit="1" customWidth="1"/>
    <col min="16" max="16" width="13" customWidth="1"/>
    <col min="17" max="19" width="2.33203125" customWidth="1"/>
    <col min="20" max="20" width="11.77734375" customWidth="1"/>
    <col min="21" max="21" width="28.33203125" customWidth="1"/>
    <col min="22" max="22" width="9" bestFit="1" customWidth="1"/>
    <col min="23" max="23" width="5.88671875" customWidth="1"/>
    <col min="24" max="24" width="3.88671875" customWidth="1"/>
    <col min="25" max="27" width="2.5546875" customWidth="1"/>
    <col min="28" max="28" width="10.5546875" customWidth="1"/>
    <col min="29" max="29" width="2.44140625" customWidth="1"/>
    <col min="30" max="30" width="6.77734375" bestFit="1" customWidth="1"/>
    <col min="31" max="31" width="4.5546875" bestFit="1" customWidth="1"/>
    <col min="32" max="32" width="12" bestFit="1" customWidth="1"/>
    <col min="33" max="33" width="6.77734375" bestFit="1" customWidth="1"/>
    <col min="35" max="35" width="4.5546875" bestFit="1" customWidth="1"/>
    <col min="36" max="36" width="2.5546875" bestFit="1" customWidth="1"/>
  </cols>
  <sheetData>
    <row r="2" spans="1:34" ht="21" x14ac:dyDescent="0.4">
      <c r="B2" s="21" t="s">
        <v>25</v>
      </c>
    </row>
    <row r="3" spans="1:34" ht="21" x14ac:dyDescent="0.4">
      <c r="A3" s="21"/>
    </row>
    <row r="4" spans="1:34" ht="18" x14ac:dyDescent="0.35">
      <c r="B4" s="20" t="s">
        <v>7</v>
      </c>
      <c r="C4" s="46" t="s">
        <v>26</v>
      </c>
    </row>
    <row r="5" spans="1:34" x14ac:dyDescent="0.3">
      <c r="A5" s="16"/>
      <c r="B5" s="16"/>
    </row>
    <row r="6" spans="1:34" x14ac:dyDescent="0.3">
      <c r="B6" s="18">
        <v>1000</v>
      </c>
      <c r="C6" s="16" t="s">
        <v>8</v>
      </c>
      <c r="D6" s="33">
        <v>20</v>
      </c>
      <c r="E6" s="16" t="s">
        <v>1</v>
      </c>
      <c r="F6" s="16" t="s">
        <v>9</v>
      </c>
      <c r="G6" s="16"/>
      <c r="H6" s="16"/>
      <c r="I6" s="16"/>
      <c r="J6" s="16"/>
      <c r="K6" s="16"/>
      <c r="L6" s="33">
        <v>58</v>
      </c>
      <c r="M6" s="16" t="s">
        <v>1</v>
      </c>
      <c r="N6" s="16" t="s">
        <v>9</v>
      </c>
      <c r="O6" s="16"/>
      <c r="P6" s="16"/>
      <c r="Q6" s="16"/>
      <c r="R6" s="16"/>
      <c r="S6" s="16"/>
      <c r="T6" s="16" t="s">
        <v>11</v>
      </c>
      <c r="U6" s="16"/>
      <c r="V6" s="51">
        <v>97.979842028566026</v>
      </c>
      <c r="W6" s="16" t="s">
        <v>1</v>
      </c>
      <c r="X6" s="16"/>
    </row>
    <row r="7" spans="1:34" x14ac:dyDescent="0.3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23</v>
      </c>
      <c r="U7" s="16"/>
      <c r="V7" s="51">
        <v>72</v>
      </c>
      <c r="W7" s="16" t="s">
        <v>1</v>
      </c>
      <c r="X7" s="16"/>
    </row>
    <row r="8" spans="1:34" x14ac:dyDescent="0.3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34" s="49" customFormat="1" ht="18" x14ac:dyDescent="0.3">
      <c r="B9" s="56" t="s">
        <v>73</v>
      </c>
      <c r="C9" s="57"/>
      <c r="D9" s="57"/>
      <c r="E9" s="57"/>
      <c r="F9" s="57"/>
      <c r="G9" s="57"/>
      <c r="H9" s="57"/>
      <c r="I9" s="57"/>
      <c r="J9" s="56" t="s">
        <v>84</v>
      </c>
      <c r="K9" s="57"/>
      <c r="L9" s="57"/>
      <c r="M9" s="57"/>
      <c r="N9" s="57"/>
      <c r="O9" s="57"/>
      <c r="P9" s="57"/>
      <c r="Q9" s="57"/>
      <c r="R9" s="57"/>
      <c r="S9" s="57"/>
      <c r="T9" s="56" t="s">
        <v>74</v>
      </c>
    </row>
    <row r="10" spans="1:34" ht="15" thickBot="1" x14ac:dyDescent="0.35">
      <c r="B10" s="1"/>
      <c r="C10" s="16" t="s">
        <v>0</v>
      </c>
      <c r="D10" s="44">
        <v>1</v>
      </c>
      <c r="E10" t="s">
        <v>1</v>
      </c>
      <c r="F10">
        <f>$B$6*D10%</f>
        <v>10</v>
      </c>
      <c r="G10" t="s">
        <v>10</v>
      </c>
      <c r="J10" s="1"/>
      <c r="K10" s="16" t="s">
        <v>0</v>
      </c>
      <c r="L10" s="44">
        <v>1</v>
      </c>
      <c r="M10" t="s">
        <v>1</v>
      </c>
      <c r="N10">
        <f>$B$6*L10%</f>
        <v>10</v>
      </c>
      <c r="O10" t="s">
        <v>10</v>
      </c>
      <c r="T10" s="1"/>
      <c r="U10" s="16" t="s">
        <v>0</v>
      </c>
      <c r="V10">
        <f>F10</f>
        <v>10</v>
      </c>
      <c r="W10" t="s">
        <v>10</v>
      </c>
    </row>
    <row r="11" spans="1:34" x14ac:dyDescent="0.3">
      <c r="B11" s="2"/>
      <c r="C11" s="36"/>
      <c r="D11" s="29"/>
      <c r="E11" s="22"/>
      <c r="F11" s="22"/>
      <c r="G11" s="22"/>
      <c r="H11" s="22"/>
      <c r="J11" s="2"/>
      <c r="K11" s="36"/>
      <c r="L11" s="29"/>
      <c r="M11" s="22"/>
      <c r="N11" s="22"/>
      <c r="O11" s="22"/>
      <c r="P11" s="22"/>
      <c r="Q11" s="8"/>
      <c r="R11" s="37"/>
      <c r="T11" s="23"/>
      <c r="U11" s="36"/>
      <c r="V11" s="22"/>
      <c r="W11" s="22"/>
      <c r="X11" s="7"/>
    </row>
    <row r="12" spans="1:34" x14ac:dyDescent="0.3">
      <c r="B12" s="2"/>
      <c r="C12" s="16"/>
      <c r="D12" s="5"/>
      <c r="J12" s="2"/>
      <c r="K12" s="16"/>
      <c r="L12" s="5"/>
      <c r="Q12" s="8"/>
      <c r="R12" s="38"/>
      <c r="T12" s="2"/>
      <c r="U12" s="16"/>
      <c r="X12" s="8"/>
    </row>
    <row r="13" spans="1:34" x14ac:dyDescent="0.3">
      <c r="B13" s="2"/>
      <c r="C13" s="16" t="s">
        <v>2</v>
      </c>
      <c r="D13" s="44">
        <v>13.5</v>
      </c>
      <c r="E13" t="s">
        <v>1</v>
      </c>
      <c r="F13">
        <f>$B$6*D13%</f>
        <v>135</v>
      </c>
      <c r="G13" t="s">
        <v>10</v>
      </c>
      <c r="J13" s="2"/>
      <c r="K13" s="16" t="s">
        <v>2</v>
      </c>
      <c r="L13" s="44">
        <v>13.5</v>
      </c>
      <c r="M13" t="s">
        <v>1</v>
      </c>
      <c r="N13">
        <f>$B$6*L13%</f>
        <v>135</v>
      </c>
      <c r="O13" t="s">
        <v>10</v>
      </c>
      <c r="Q13" s="8"/>
      <c r="R13" s="38"/>
      <c r="T13" s="2"/>
      <c r="U13" s="16" t="s">
        <v>2</v>
      </c>
      <c r="V13">
        <f>F13</f>
        <v>135</v>
      </c>
      <c r="W13" t="s">
        <v>10</v>
      </c>
      <c r="X13" s="8"/>
    </row>
    <row r="14" spans="1:34" x14ac:dyDescent="0.3">
      <c r="B14" s="2"/>
      <c r="C14" s="16"/>
      <c r="D14" s="5"/>
      <c r="J14" s="2"/>
      <c r="K14" s="16"/>
      <c r="L14" s="5"/>
      <c r="Q14" s="8"/>
      <c r="R14" s="38"/>
      <c r="T14" s="2"/>
      <c r="U14" s="16"/>
      <c r="X14" s="8"/>
      <c r="AB14" s="35" t="s">
        <v>18</v>
      </c>
    </row>
    <row r="15" spans="1:34" ht="15" thickBot="1" x14ac:dyDescent="0.35">
      <c r="B15" s="2"/>
      <c r="C15" s="16"/>
      <c r="D15" s="5"/>
      <c r="J15" s="2"/>
      <c r="K15" s="16"/>
      <c r="L15" s="5"/>
      <c r="Q15" s="8"/>
      <c r="R15" s="38"/>
      <c r="T15" s="2"/>
      <c r="U15" s="16"/>
      <c r="X15" s="8"/>
      <c r="AB15" s="35" t="s">
        <v>16</v>
      </c>
      <c r="AD15" s="80">
        <f>V20+V17+V16+V13+V37</f>
        <v>471.20406933502477</v>
      </c>
      <c r="AE15" s="77" t="s">
        <v>10</v>
      </c>
      <c r="AF15" s="15" t="s">
        <v>15</v>
      </c>
      <c r="AG15" s="32">
        <f>V37/AD15%</f>
        <v>4.4999758522774425</v>
      </c>
      <c r="AH15" s="31" t="s">
        <v>1</v>
      </c>
    </row>
    <row r="16" spans="1:34" x14ac:dyDescent="0.3">
      <c r="B16" s="3"/>
      <c r="C16" s="36" t="s">
        <v>3</v>
      </c>
      <c r="D16" s="45">
        <v>8.1</v>
      </c>
      <c r="E16" s="22" t="s">
        <v>1</v>
      </c>
      <c r="F16" s="22">
        <f>$B$6*D16%</f>
        <v>81</v>
      </c>
      <c r="G16" s="22" t="s">
        <v>10</v>
      </c>
      <c r="H16" s="22"/>
      <c r="J16" s="3"/>
      <c r="K16" s="36" t="s">
        <v>3</v>
      </c>
      <c r="L16" s="45">
        <v>8</v>
      </c>
      <c r="M16" s="22" t="s">
        <v>1</v>
      </c>
      <c r="N16" s="22">
        <f>$B$6*L16%</f>
        <v>80</v>
      </c>
      <c r="O16" s="22" t="s">
        <v>10</v>
      </c>
      <c r="P16" s="22"/>
      <c r="Q16" s="8"/>
      <c r="R16" s="38"/>
      <c r="T16" s="24"/>
      <c r="U16" s="36" t="s">
        <v>3</v>
      </c>
      <c r="V16" s="22">
        <f>F16</f>
        <v>81</v>
      </c>
      <c r="W16" t="s">
        <v>10</v>
      </c>
      <c r="X16" s="8"/>
      <c r="AB16" s="35" t="s">
        <v>98</v>
      </c>
      <c r="AF16" s="17" t="s">
        <v>16</v>
      </c>
      <c r="AG16" s="16"/>
      <c r="AH16" s="16"/>
    </row>
    <row r="17" spans="2:31" x14ac:dyDescent="0.3">
      <c r="B17" s="3"/>
      <c r="C17" s="16" t="s">
        <v>4</v>
      </c>
      <c r="D17" s="44">
        <v>2.4</v>
      </c>
      <c r="E17" t="s">
        <v>1</v>
      </c>
      <c r="F17">
        <f>$B$6*D17%</f>
        <v>24</v>
      </c>
      <c r="G17" t="s">
        <v>10</v>
      </c>
      <c r="J17" s="3"/>
      <c r="K17" s="16" t="s">
        <v>4</v>
      </c>
      <c r="L17" s="44">
        <v>2.5</v>
      </c>
      <c r="M17" t="s">
        <v>1</v>
      </c>
      <c r="N17">
        <f>$B$6*L17%</f>
        <v>25</v>
      </c>
      <c r="O17" t="s">
        <v>10</v>
      </c>
      <c r="Q17" s="8"/>
      <c r="R17" s="38"/>
      <c r="T17" s="3"/>
      <c r="U17" s="16" t="s">
        <v>4</v>
      </c>
      <c r="V17">
        <f>F17</f>
        <v>24</v>
      </c>
      <c r="W17" t="s">
        <v>10</v>
      </c>
      <c r="X17" s="8"/>
      <c r="AD17" s="43" t="s">
        <v>83</v>
      </c>
    </row>
    <row r="18" spans="2:31" x14ac:dyDescent="0.3">
      <c r="B18" s="3"/>
      <c r="C18" s="16"/>
      <c r="D18" s="5"/>
      <c r="J18" s="3"/>
      <c r="K18" s="16"/>
      <c r="L18" s="5"/>
      <c r="Q18" s="8"/>
      <c r="R18" s="38"/>
      <c r="T18" s="3"/>
      <c r="U18" s="16"/>
      <c r="X18" s="8"/>
    </row>
    <row r="19" spans="2:31" x14ac:dyDescent="0.3">
      <c r="B19" s="25"/>
      <c r="C19" s="36"/>
      <c r="D19" s="29"/>
      <c r="E19" s="22"/>
      <c r="F19" s="22"/>
      <c r="G19" s="22"/>
      <c r="H19" s="22"/>
      <c r="J19" s="25"/>
      <c r="K19" s="36"/>
      <c r="L19" s="29"/>
      <c r="M19" s="22"/>
      <c r="N19" s="22"/>
      <c r="O19" s="22"/>
      <c r="P19" s="22"/>
      <c r="R19" s="38"/>
      <c r="T19" s="72"/>
      <c r="U19" s="36" t="s">
        <v>12</v>
      </c>
      <c r="V19" s="22"/>
      <c r="X19" s="8"/>
    </row>
    <row r="20" spans="2:31" ht="15" thickBot="1" x14ac:dyDescent="0.35">
      <c r="B20" s="4"/>
      <c r="C20" s="16"/>
      <c r="D20" s="5"/>
      <c r="J20" s="4"/>
      <c r="K20" s="16"/>
      <c r="L20" s="5"/>
      <c r="R20" s="39"/>
      <c r="T20" s="73"/>
      <c r="U20" s="16" t="s">
        <v>13</v>
      </c>
      <c r="V20">
        <f>F26-V26</f>
        <v>210</v>
      </c>
      <c r="W20" s="30" t="s">
        <v>10</v>
      </c>
      <c r="X20" s="9"/>
    </row>
    <row r="21" spans="2:31" x14ac:dyDescent="0.3">
      <c r="B21" s="4"/>
      <c r="C21" s="16"/>
      <c r="D21" s="5"/>
      <c r="J21" s="4"/>
      <c r="K21" s="16"/>
      <c r="L21" s="5"/>
      <c r="T21" s="71"/>
      <c r="U21" s="36"/>
      <c r="V21" s="22"/>
      <c r="Z21" s="11"/>
    </row>
    <row r="22" spans="2:31" x14ac:dyDescent="0.3">
      <c r="B22" s="4"/>
      <c r="C22" s="16"/>
      <c r="D22" s="5"/>
      <c r="J22" s="4"/>
      <c r="K22" s="16"/>
      <c r="L22" s="5"/>
      <c r="T22" s="71"/>
      <c r="U22" s="16"/>
      <c r="Z22" s="12"/>
    </row>
    <row r="23" spans="2:31" x14ac:dyDescent="0.3">
      <c r="B23" s="4"/>
      <c r="C23" s="16"/>
      <c r="D23" s="5"/>
      <c r="J23" s="4"/>
      <c r="K23" s="16"/>
      <c r="L23" s="5"/>
      <c r="T23" s="71"/>
      <c r="U23" s="16"/>
      <c r="Z23" s="12"/>
    </row>
    <row r="24" spans="2:31" x14ac:dyDescent="0.3">
      <c r="B24" s="4"/>
      <c r="J24" s="4"/>
      <c r="T24" s="71"/>
      <c r="Z24" s="12"/>
    </row>
    <row r="25" spans="2:31" x14ac:dyDescent="0.3">
      <c r="B25" s="4"/>
      <c r="C25" s="16"/>
      <c r="D25" s="5"/>
      <c r="J25" s="4"/>
      <c r="K25" s="16"/>
      <c r="L25" s="5"/>
      <c r="T25" s="71"/>
      <c r="U25" s="16"/>
      <c r="Z25" s="12"/>
      <c r="AB25" s="34" t="s">
        <v>5</v>
      </c>
    </row>
    <row r="26" spans="2:31" x14ac:dyDescent="0.3">
      <c r="B26" s="4"/>
      <c r="C26" s="16" t="s">
        <v>5</v>
      </c>
      <c r="D26" s="5">
        <f>100-D17-D16-D13-D10</f>
        <v>75</v>
      </c>
      <c r="E26" t="s">
        <v>1</v>
      </c>
      <c r="F26">
        <f>$B$6*D26%</f>
        <v>750</v>
      </c>
      <c r="G26" t="s">
        <v>10</v>
      </c>
      <c r="J26" s="4"/>
      <c r="K26" s="16" t="s">
        <v>5</v>
      </c>
      <c r="L26" s="5">
        <f>100-L17-L16-L13-L10</f>
        <v>75</v>
      </c>
      <c r="M26" t="s">
        <v>1</v>
      </c>
      <c r="N26">
        <f>$B$6*L26%</f>
        <v>750</v>
      </c>
      <c r="O26" t="s">
        <v>10</v>
      </c>
      <c r="T26" s="71"/>
      <c r="U26" s="16" t="s">
        <v>96</v>
      </c>
      <c r="V26">
        <f>F26*V7%</f>
        <v>540</v>
      </c>
      <c r="W26" t="s">
        <v>10</v>
      </c>
      <c r="Z26" s="12"/>
      <c r="AB26" s="34" t="s">
        <v>19</v>
      </c>
      <c r="AD26" s="63">
        <f>V26+V34</f>
        <v>568.42024890446976</v>
      </c>
      <c r="AE26" s="16" t="s">
        <v>10</v>
      </c>
    </row>
    <row r="27" spans="2:31" x14ac:dyDescent="0.3">
      <c r="B27" s="4"/>
      <c r="C27" s="16"/>
      <c r="D27" s="5"/>
      <c r="J27" s="4"/>
      <c r="K27" s="16"/>
      <c r="L27" s="5"/>
      <c r="T27" s="71"/>
      <c r="U27" s="16"/>
      <c r="Z27" s="12"/>
    </row>
    <row r="28" spans="2:31" x14ac:dyDescent="0.3">
      <c r="B28" s="4"/>
      <c r="C28" s="16"/>
      <c r="D28" s="5"/>
      <c r="J28" s="4"/>
      <c r="K28" s="16"/>
      <c r="L28" s="5"/>
      <c r="T28" s="71"/>
      <c r="U28" s="16"/>
      <c r="Z28" s="12"/>
      <c r="AB28" s="10"/>
    </row>
    <row r="29" spans="2:31" x14ac:dyDescent="0.3">
      <c r="B29" s="4"/>
      <c r="C29" s="16"/>
      <c r="D29" s="5"/>
      <c r="J29" s="4"/>
      <c r="K29" s="16"/>
      <c r="L29" s="5"/>
      <c r="T29" s="71"/>
      <c r="U29" s="16"/>
      <c r="Z29" s="12"/>
    </row>
    <row r="30" spans="2:31" x14ac:dyDescent="0.3">
      <c r="B30" s="4"/>
      <c r="C30" s="16"/>
      <c r="D30" s="5"/>
      <c r="J30" s="4"/>
      <c r="K30" s="16"/>
      <c r="L30" s="5"/>
      <c r="T30" s="71"/>
      <c r="U30" s="16"/>
      <c r="Z30" s="12"/>
    </row>
    <row r="31" spans="2:31" x14ac:dyDescent="0.3">
      <c r="B31" s="4"/>
      <c r="C31" s="16"/>
      <c r="D31" s="5"/>
      <c r="J31" s="4"/>
      <c r="K31" s="16"/>
      <c r="L31" s="5"/>
      <c r="T31" s="71"/>
      <c r="U31" s="16"/>
      <c r="Z31" s="12"/>
    </row>
    <row r="32" spans="2:31" ht="15" thickBot="1" x14ac:dyDescent="0.35">
      <c r="B32" s="4"/>
      <c r="C32" s="16"/>
      <c r="D32" s="5"/>
      <c r="J32" s="4"/>
      <c r="K32" s="16"/>
      <c r="L32" s="5"/>
      <c r="T32" s="71"/>
      <c r="U32" s="16"/>
      <c r="Z32" s="12"/>
    </row>
    <row r="33" spans="2:34" x14ac:dyDescent="0.3">
      <c r="B33" s="6"/>
      <c r="C33" s="36"/>
      <c r="D33" s="29"/>
      <c r="E33" s="22"/>
      <c r="F33" s="22"/>
      <c r="G33" s="22"/>
      <c r="H33" s="22"/>
      <c r="J33" s="6"/>
      <c r="K33" s="36"/>
      <c r="L33" s="29"/>
      <c r="M33" s="22"/>
      <c r="N33" s="22"/>
      <c r="O33" s="22"/>
      <c r="P33" s="22"/>
      <c r="T33" s="28"/>
      <c r="U33" s="36"/>
      <c r="V33" s="29"/>
      <c r="Z33" s="12"/>
      <c r="AB33" s="22"/>
      <c r="AC33" s="22"/>
      <c r="AD33" s="22"/>
      <c r="AE33" s="7"/>
    </row>
    <row r="34" spans="2:34" x14ac:dyDescent="0.3">
      <c r="B34" s="6"/>
      <c r="C34" s="16"/>
      <c r="D34" s="5"/>
      <c r="J34" s="6"/>
      <c r="K34" s="16"/>
      <c r="L34" s="5"/>
      <c r="T34" s="27"/>
      <c r="U34" s="16" t="s">
        <v>14</v>
      </c>
      <c r="V34" s="50">
        <f>V26/N67*N68</f>
        <v>28.420248904469762</v>
      </c>
      <c r="W34" t="s">
        <v>10</v>
      </c>
      <c r="Z34" s="12"/>
      <c r="AE34" s="8"/>
      <c r="AG34" s="32">
        <f>V34/AD26%</f>
        <v>4.9998656731959858</v>
      </c>
      <c r="AH34" s="31" t="s">
        <v>1</v>
      </c>
    </row>
    <row r="35" spans="2:34" ht="15" thickBot="1" x14ac:dyDescent="0.35">
      <c r="B35" s="6"/>
      <c r="C35" s="16"/>
      <c r="D35" s="5"/>
      <c r="J35" s="6"/>
      <c r="K35" s="16"/>
      <c r="L35" s="5"/>
      <c r="T35" s="27"/>
      <c r="U35" s="16"/>
      <c r="V35" s="5"/>
      <c r="Z35" s="13"/>
      <c r="AE35" s="8"/>
    </row>
    <row r="36" spans="2:34" x14ac:dyDescent="0.3">
      <c r="B36" s="6"/>
      <c r="C36" s="16"/>
      <c r="D36" s="5"/>
      <c r="J36" s="6"/>
      <c r="K36" s="16"/>
      <c r="L36" s="5"/>
      <c r="T36" s="6"/>
      <c r="U36" s="36"/>
      <c r="V36" s="22"/>
      <c r="W36" s="22"/>
      <c r="X36" s="7"/>
      <c r="AB36" s="22"/>
      <c r="AC36" s="22"/>
      <c r="AD36" s="22"/>
      <c r="AE36" s="8"/>
    </row>
    <row r="37" spans="2:34" x14ac:dyDescent="0.3">
      <c r="B37" s="6"/>
      <c r="C37" s="16"/>
      <c r="D37" s="5"/>
      <c r="J37" s="6"/>
      <c r="K37" s="16"/>
      <c r="L37" s="5"/>
      <c r="T37" s="6"/>
      <c r="U37" s="16" t="s">
        <v>27</v>
      </c>
      <c r="V37" s="50">
        <f>(SUM(V10:V34)/V6%)-(SUM(V10:V34))</f>
        <v>21.204069335024769</v>
      </c>
      <c r="W37" t="s">
        <v>10</v>
      </c>
      <c r="X37" s="8"/>
      <c r="AB37" s="15" t="s">
        <v>38</v>
      </c>
      <c r="AC37" s="15"/>
      <c r="AE37" s="8"/>
      <c r="AF37" s="15" t="s">
        <v>17</v>
      </c>
    </row>
    <row r="38" spans="2:34" x14ac:dyDescent="0.3">
      <c r="B38" s="6"/>
      <c r="C38" s="16"/>
      <c r="D38" s="5"/>
      <c r="J38" s="6"/>
      <c r="K38" s="16"/>
      <c r="L38" s="5"/>
      <c r="T38" s="6"/>
      <c r="U38" s="30"/>
      <c r="V38" s="30"/>
      <c r="X38" s="8"/>
      <c r="AB38" s="15" t="s">
        <v>35</v>
      </c>
      <c r="AC38" s="15"/>
      <c r="AD38" s="32">
        <f>V37/V41%</f>
        <v>2.020157971433985</v>
      </c>
      <c r="AE38" s="53" t="s">
        <v>1</v>
      </c>
      <c r="AF38" s="15" t="s">
        <v>36</v>
      </c>
      <c r="AG38" s="32">
        <f>(V34+V37)/V41%</f>
        <v>4.7278171224851189</v>
      </c>
      <c r="AH38" s="31" t="s">
        <v>1</v>
      </c>
    </row>
    <row r="39" spans="2:34" x14ac:dyDescent="0.3">
      <c r="B39" s="6"/>
      <c r="C39" s="16"/>
      <c r="D39" s="5"/>
      <c r="J39" s="6"/>
      <c r="K39" s="16"/>
      <c r="L39" s="5"/>
      <c r="X39" s="8"/>
      <c r="AB39" s="15" t="s">
        <v>34</v>
      </c>
      <c r="AC39" s="15"/>
      <c r="AD39" s="16"/>
      <c r="AE39" s="8"/>
      <c r="AF39" s="15" t="s">
        <v>37</v>
      </c>
      <c r="AG39" s="16"/>
      <c r="AH39" s="16"/>
    </row>
    <row r="40" spans="2:34" x14ac:dyDescent="0.3">
      <c r="B40" s="6"/>
      <c r="C40" s="16"/>
      <c r="D40" s="5"/>
      <c r="J40" s="6"/>
      <c r="K40" s="16"/>
      <c r="L40" s="5"/>
      <c r="U40" s="16" t="s">
        <v>24</v>
      </c>
      <c r="V40" s="16"/>
      <c r="X40" s="8"/>
      <c r="AB40" s="15" t="s">
        <v>39</v>
      </c>
      <c r="AE40" s="8"/>
      <c r="AG40" s="16"/>
      <c r="AH40" s="16"/>
    </row>
    <row r="41" spans="2:34" ht="15" thickBot="1" x14ac:dyDescent="0.35">
      <c r="B41" s="6"/>
      <c r="C41" s="16"/>
      <c r="D41" s="5"/>
      <c r="J41" s="6"/>
      <c r="K41" s="16"/>
      <c r="L41" s="5"/>
      <c r="U41" s="16" t="s">
        <v>20</v>
      </c>
      <c r="V41" s="47">
        <f>SUM(V10:V38)</f>
        <v>1049.6243182394946</v>
      </c>
      <c r="W41" t="s">
        <v>10</v>
      </c>
      <c r="X41" s="9"/>
      <c r="AB41" s="30"/>
      <c r="AC41" s="30"/>
      <c r="AD41" s="30"/>
      <c r="AE41" s="9"/>
    </row>
    <row r="42" spans="2:34" x14ac:dyDescent="0.3">
      <c r="B42" s="6"/>
      <c r="C42" s="16" t="s">
        <v>6</v>
      </c>
      <c r="D42" s="5"/>
      <c r="F42" s="14">
        <f>F57-F26-F17-F16-F13-F10</f>
        <v>4000</v>
      </c>
      <c r="G42" t="s">
        <v>10</v>
      </c>
      <c r="J42" s="6"/>
      <c r="K42" s="16" t="s">
        <v>6</v>
      </c>
      <c r="L42" s="5"/>
      <c r="N42" s="14">
        <f>N57-N26-N17-N16-N13-N10</f>
        <v>724.13793103448279</v>
      </c>
      <c r="O42" t="s">
        <v>10</v>
      </c>
      <c r="U42" s="22"/>
      <c r="V42" s="40"/>
      <c r="W42" s="22"/>
    </row>
    <row r="43" spans="2:34" x14ac:dyDescent="0.3">
      <c r="B43" s="6"/>
      <c r="C43" s="16"/>
      <c r="D43" s="5"/>
      <c r="J43" s="16"/>
      <c r="K43" s="16"/>
      <c r="L43" s="5"/>
    </row>
    <row r="44" spans="2:34" x14ac:dyDescent="0.3">
      <c r="B44" s="6"/>
      <c r="C44" s="16"/>
      <c r="D44" s="5"/>
      <c r="J44" s="16"/>
      <c r="K44" s="16"/>
      <c r="L44" s="5"/>
    </row>
    <row r="45" spans="2:34" x14ac:dyDescent="0.3">
      <c r="B45" s="6"/>
      <c r="C45" s="16"/>
      <c r="D45" s="5"/>
      <c r="J45" s="16"/>
      <c r="K45" s="64" t="s">
        <v>91</v>
      </c>
      <c r="L45" s="66"/>
      <c r="M45" s="64"/>
      <c r="N45" s="67">
        <f>F57-N57</f>
        <v>3275.8620689655172</v>
      </c>
      <c r="O45" s="64" t="s">
        <v>10</v>
      </c>
      <c r="P45" s="64"/>
      <c r="Q45" s="64"/>
      <c r="R45" s="64"/>
      <c r="S45" s="64"/>
      <c r="T45" s="64"/>
      <c r="U45" s="64" t="s">
        <v>91</v>
      </c>
      <c r="V45" s="67">
        <f>N57-V41</f>
        <v>674.51361279498815</v>
      </c>
      <c r="W45" s="65" t="s">
        <v>10</v>
      </c>
      <c r="AB45" s="31" t="s">
        <v>99</v>
      </c>
    </row>
    <row r="46" spans="2:34" x14ac:dyDescent="0.3">
      <c r="B46" s="6"/>
      <c r="C46" s="16"/>
      <c r="D46" s="5"/>
      <c r="J46" s="16"/>
      <c r="K46" s="16"/>
      <c r="L46" s="5"/>
      <c r="AB46" s="31" t="s">
        <v>101</v>
      </c>
    </row>
    <row r="47" spans="2:34" x14ac:dyDescent="0.3">
      <c r="B47" s="6"/>
      <c r="C47" s="16"/>
      <c r="D47" s="5"/>
      <c r="J47" s="16"/>
      <c r="K47" s="16"/>
      <c r="L47" s="5"/>
      <c r="AB47" s="31" t="s">
        <v>100</v>
      </c>
      <c r="AD47" s="32">
        <f>AD38-0.15</f>
        <v>1.8701579714339851</v>
      </c>
    </row>
    <row r="48" spans="2:34" x14ac:dyDescent="0.3">
      <c r="B48" s="6"/>
      <c r="C48" s="16"/>
      <c r="D48" s="5"/>
      <c r="J48" s="16"/>
      <c r="K48" s="16"/>
      <c r="L48" s="5"/>
    </row>
    <row r="49" spans="2:27" x14ac:dyDescent="0.3">
      <c r="B49" s="6"/>
      <c r="C49" s="16"/>
      <c r="D49" s="5"/>
      <c r="J49" s="16"/>
      <c r="K49" s="16"/>
      <c r="L49" s="5"/>
    </row>
    <row r="50" spans="2:27" x14ac:dyDescent="0.3">
      <c r="B50" s="6"/>
      <c r="C50" s="16"/>
      <c r="D50" s="5"/>
    </row>
    <row r="51" spans="2:27" x14ac:dyDescent="0.3">
      <c r="B51" s="6"/>
      <c r="C51" s="16"/>
      <c r="D51" s="5"/>
    </row>
    <row r="52" spans="2:27" x14ac:dyDescent="0.3">
      <c r="B52" s="6"/>
      <c r="C52" s="16"/>
      <c r="D52" s="5"/>
    </row>
    <row r="53" spans="2:27" x14ac:dyDescent="0.3">
      <c r="B53" s="6"/>
      <c r="C53" s="16"/>
      <c r="D53" s="5"/>
    </row>
    <row r="54" spans="2:27" x14ac:dyDescent="0.3">
      <c r="B54" s="16"/>
      <c r="C54" s="16"/>
      <c r="D54" s="5"/>
    </row>
    <row r="55" spans="2:27" x14ac:dyDescent="0.3">
      <c r="B55" s="16"/>
      <c r="C55" s="16"/>
      <c r="D55" s="5"/>
    </row>
    <row r="56" spans="2:27" x14ac:dyDescent="0.3">
      <c r="D56" s="5"/>
      <c r="L56" s="5"/>
    </row>
    <row r="57" spans="2:27" x14ac:dyDescent="0.3">
      <c r="B57" s="42" t="s">
        <v>48</v>
      </c>
      <c r="C57" s="16" t="s">
        <v>22</v>
      </c>
      <c r="D57" s="19">
        <f>B6/F57%</f>
        <v>20</v>
      </c>
      <c r="E57" s="16" t="s">
        <v>1</v>
      </c>
      <c r="F57" s="47">
        <f>B6/D6%</f>
        <v>5000</v>
      </c>
      <c r="G57" s="16" t="s">
        <v>10</v>
      </c>
      <c r="H57" s="16"/>
      <c r="I57" s="16"/>
      <c r="J57" s="42" t="s">
        <v>48</v>
      </c>
      <c r="K57" s="16" t="s">
        <v>22</v>
      </c>
      <c r="L57" s="19">
        <f>B6/N57%</f>
        <v>57.999999999999993</v>
      </c>
      <c r="M57" s="16" t="s">
        <v>1</v>
      </c>
      <c r="N57" s="47">
        <f>B6/L6%</f>
        <v>1724.1379310344828</v>
      </c>
      <c r="O57" s="16" t="s">
        <v>10</v>
      </c>
      <c r="P57" s="16"/>
      <c r="U57" s="16" t="s">
        <v>29</v>
      </c>
      <c r="V57" s="16"/>
    </row>
    <row r="58" spans="2:27" x14ac:dyDescent="0.3">
      <c r="B58" s="42" t="s">
        <v>49</v>
      </c>
      <c r="C58" s="16" t="s">
        <v>28</v>
      </c>
      <c r="F58" s="47">
        <f>B6</f>
        <v>1000</v>
      </c>
      <c r="G58" s="16" t="s">
        <v>10</v>
      </c>
      <c r="J58" s="42" t="s">
        <v>49</v>
      </c>
      <c r="K58" s="16" t="s">
        <v>28</v>
      </c>
      <c r="N58" s="47">
        <f>B6</f>
        <v>1000</v>
      </c>
      <c r="O58" s="16" t="s">
        <v>10</v>
      </c>
      <c r="Q58" s="16"/>
      <c r="R58" s="16"/>
      <c r="S58" s="16"/>
      <c r="U58" s="16" t="s">
        <v>20</v>
      </c>
      <c r="V58" s="47">
        <f>SUM(V10:V34)</f>
        <v>1028.4202489044699</v>
      </c>
      <c r="W58" t="s">
        <v>10</v>
      </c>
    </row>
    <row r="60" spans="2:27" x14ac:dyDescent="0.3">
      <c r="B60" s="42" t="s">
        <v>41</v>
      </c>
      <c r="C60" s="16" t="s">
        <v>42</v>
      </c>
      <c r="D60" s="41">
        <v>97.5</v>
      </c>
      <c r="E60" t="s">
        <v>1</v>
      </c>
      <c r="J60" s="42" t="s">
        <v>88</v>
      </c>
      <c r="K60" s="16"/>
      <c r="L60" s="5"/>
      <c r="U60" s="16" t="s">
        <v>30</v>
      </c>
      <c r="V60" s="33">
        <v>1.3</v>
      </c>
      <c r="W60" s="16" t="s">
        <v>1</v>
      </c>
    </row>
    <row r="61" spans="2:27" x14ac:dyDescent="0.3">
      <c r="C61" s="16" t="s">
        <v>43</v>
      </c>
      <c r="F61" s="47">
        <f>F58/D60%</f>
        <v>1025.6410256410256</v>
      </c>
      <c r="G61" t="s">
        <v>10</v>
      </c>
      <c r="J61" s="16"/>
      <c r="K61" s="16"/>
      <c r="L61" s="5"/>
      <c r="U61" s="16" t="s">
        <v>31</v>
      </c>
      <c r="V61" s="47">
        <f>V58-(V58*V60%)</f>
        <v>1015.0507856687118</v>
      </c>
      <c r="W61" s="19" t="s">
        <v>10</v>
      </c>
    </row>
    <row r="62" spans="2:27" x14ac:dyDescent="0.3">
      <c r="J62" s="16" t="s">
        <v>86</v>
      </c>
      <c r="K62" s="16"/>
      <c r="L62" s="5"/>
      <c r="N62">
        <f>V10+V13+V16+V17+V20</f>
        <v>460</v>
      </c>
      <c r="O62" t="s">
        <v>10</v>
      </c>
      <c r="AA62" s="16"/>
    </row>
    <row r="63" spans="2:27" x14ac:dyDescent="0.3">
      <c r="J63" s="16" t="s">
        <v>6</v>
      </c>
      <c r="K63" s="16"/>
      <c r="L63" s="5"/>
      <c r="N63" s="14">
        <f>N42-V34</f>
        <v>695.71768213001303</v>
      </c>
      <c r="O63" t="s">
        <v>10</v>
      </c>
      <c r="U63" s="16" t="s">
        <v>32</v>
      </c>
      <c r="V63" s="33">
        <v>1</v>
      </c>
      <c r="W63" s="16" t="s">
        <v>1</v>
      </c>
      <c r="X63" s="16"/>
      <c r="Z63" s="16"/>
      <c r="AA63" t="s">
        <v>67</v>
      </c>
    </row>
    <row r="64" spans="2:27" x14ac:dyDescent="0.3">
      <c r="J64" s="16" t="s">
        <v>87</v>
      </c>
      <c r="N64" s="14">
        <f>SUM(N62:N63)</f>
        <v>1155.7176821300131</v>
      </c>
      <c r="O64" t="s">
        <v>10</v>
      </c>
      <c r="U64" s="16" t="s">
        <v>40</v>
      </c>
      <c r="V64" s="19">
        <f>V6</f>
        <v>97.979842028566026</v>
      </c>
      <c r="W64" s="16" t="s">
        <v>1</v>
      </c>
      <c r="Z64" s="16"/>
      <c r="AA64" s="16"/>
    </row>
    <row r="65" spans="2:29" x14ac:dyDescent="0.3">
      <c r="J65" s="31" t="s">
        <v>85</v>
      </c>
      <c r="K65" s="31"/>
      <c r="L65" s="32"/>
      <c r="M65" s="31"/>
      <c r="N65" s="55">
        <f>N62/N64%</f>
        <v>39.802107998573653</v>
      </c>
      <c r="O65" s="31" t="s">
        <v>1</v>
      </c>
      <c r="Z65" s="16"/>
      <c r="AA65" s="16"/>
    </row>
    <row r="66" spans="2:29" x14ac:dyDescent="0.3">
      <c r="U66" s="16" t="s">
        <v>33</v>
      </c>
      <c r="V66" s="47">
        <f>(V61/V64%)-((V61/V64%)*V63%)</f>
        <v>1025.6194100813573</v>
      </c>
      <c r="W66" s="16" t="s">
        <v>10</v>
      </c>
      <c r="Z66" s="16"/>
      <c r="AA66" s="16"/>
    </row>
    <row r="67" spans="2:29" x14ac:dyDescent="0.3">
      <c r="J67" s="69" t="s">
        <v>92</v>
      </c>
      <c r="N67">
        <v>342.3</v>
      </c>
      <c r="O67" t="s">
        <v>93</v>
      </c>
    </row>
    <row r="68" spans="2:29" x14ac:dyDescent="0.3">
      <c r="J68" s="69" t="s">
        <v>94</v>
      </c>
      <c r="N68" s="50">
        <v>18.015280000000001</v>
      </c>
      <c r="O68" t="s">
        <v>93</v>
      </c>
      <c r="U68" s="31" t="s">
        <v>21</v>
      </c>
      <c r="V68" s="52">
        <f>V66/F58%</f>
        <v>102.56194100813573</v>
      </c>
      <c r="W68" s="31" t="s">
        <v>1</v>
      </c>
      <c r="X68" s="31" t="s">
        <v>78</v>
      </c>
      <c r="Y68" s="16"/>
      <c r="Z68" s="16"/>
      <c r="AC68" s="31" t="s">
        <v>82</v>
      </c>
    </row>
    <row r="69" spans="2:29" x14ac:dyDescent="0.3">
      <c r="U69" s="31" t="s">
        <v>44</v>
      </c>
      <c r="V69" s="52">
        <f>V66/F61%</f>
        <v>99.997892482932343</v>
      </c>
      <c r="W69" s="43" t="s">
        <v>1</v>
      </c>
      <c r="X69" s="31" t="s">
        <v>79</v>
      </c>
      <c r="AC69" s="31" t="s">
        <v>82</v>
      </c>
    </row>
    <row r="73" spans="2:29" x14ac:dyDescent="0.3">
      <c r="B73" s="59" t="s">
        <v>64</v>
      </c>
      <c r="C73" s="43" t="s">
        <v>72</v>
      </c>
    </row>
    <row r="74" spans="2:29" x14ac:dyDescent="0.3">
      <c r="B74" s="43"/>
      <c r="C74" s="43" t="s">
        <v>75</v>
      </c>
    </row>
    <row r="75" spans="2:29" x14ac:dyDescent="0.3">
      <c r="B75" s="43"/>
    </row>
    <row r="76" spans="2:29" x14ac:dyDescent="0.3">
      <c r="B76" s="43"/>
      <c r="C76" s="43" t="s">
        <v>53</v>
      </c>
    </row>
    <row r="77" spans="2:29" x14ac:dyDescent="0.3">
      <c r="B77" s="43"/>
      <c r="C77" s="43" t="s">
        <v>55</v>
      </c>
    </row>
    <row r="78" spans="2:29" x14ac:dyDescent="0.3">
      <c r="B78" s="43"/>
      <c r="C78" s="43" t="s">
        <v>54</v>
      </c>
    </row>
    <row r="79" spans="2:29" x14ac:dyDescent="0.3">
      <c r="B79" s="43"/>
      <c r="C79" s="43" t="s">
        <v>61</v>
      </c>
    </row>
    <row r="80" spans="2:29" x14ac:dyDescent="0.3">
      <c r="B80" s="43"/>
      <c r="C80" s="43" t="s">
        <v>68</v>
      </c>
    </row>
    <row r="81" spans="2:3" x14ac:dyDescent="0.3">
      <c r="B81" s="43"/>
      <c r="C81" s="43" t="s">
        <v>65</v>
      </c>
    </row>
    <row r="82" spans="2:3" x14ac:dyDescent="0.3">
      <c r="C82" s="43"/>
    </row>
    <row r="83" spans="2:3" x14ac:dyDescent="0.3">
      <c r="C83" s="43" t="s">
        <v>57</v>
      </c>
    </row>
    <row r="84" spans="2:3" x14ac:dyDescent="0.3">
      <c r="C84" s="43" t="s">
        <v>66</v>
      </c>
    </row>
    <row r="85" spans="2:3" x14ac:dyDescent="0.3">
      <c r="C85" s="43"/>
    </row>
    <row r="86" spans="2:3" x14ac:dyDescent="0.3">
      <c r="C86" s="43" t="s">
        <v>62</v>
      </c>
    </row>
    <row r="87" spans="2:3" x14ac:dyDescent="0.3">
      <c r="C87" s="43" t="s">
        <v>76</v>
      </c>
    </row>
    <row r="88" spans="2:3" x14ac:dyDescent="0.3">
      <c r="C88" s="43" t="s">
        <v>69</v>
      </c>
    </row>
    <row r="89" spans="2:3" x14ac:dyDescent="0.3">
      <c r="C89" s="43"/>
    </row>
    <row r="90" spans="2:3" x14ac:dyDescent="0.3">
      <c r="C90" s="43" t="s">
        <v>58</v>
      </c>
    </row>
    <row r="91" spans="2:3" x14ac:dyDescent="0.3">
      <c r="C91" s="43" t="s">
        <v>63</v>
      </c>
    </row>
    <row r="92" spans="2:3" x14ac:dyDescent="0.3">
      <c r="C92" s="43" t="s">
        <v>77</v>
      </c>
    </row>
    <row r="93" spans="2:3" x14ac:dyDescent="0.3">
      <c r="C93" s="43"/>
    </row>
    <row r="94" spans="2:3" x14ac:dyDescent="0.3">
      <c r="C94" s="43" t="s">
        <v>59</v>
      </c>
    </row>
    <row r="95" spans="2:3" x14ac:dyDescent="0.3">
      <c r="C95" s="43"/>
    </row>
    <row r="96" spans="2:3" x14ac:dyDescent="0.3">
      <c r="C96" s="43" t="s">
        <v>60</v>
      </c>
    </row>
    <row r="97" spans="3:3" x14ac:dyDescent="0.3">
      <c r="C97" s="43" t="s">
        <v>70</v>
      </c>
    </row>
    <row r="98" spans="3:3" x14ac:dyDescent="0.3">
      <c r="C98" s="43" t="s">
        <v>56</v>
      </c>
    </row>
    <row r="100" spans="3:3" x14ac:dyDescent="0.3">
      <c r="C100" s="43" t="s">
        <v>90</v>
      </c>
    </row>
    <row r="101" spans="3:3" x14ac:dyDescent="0.3">
      <c r="C101" s="43" t="s">
        <v>89</v>
      </c>
    </row>
    <row r="103" spans="3:3" x14ac:dyDescent="0.3">
      <c r="C103" s="43" t="s">
        <v>95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03"/>
  <sheetViews>
    <sheetView showGridLines="0" topLeftCell="A19" zoomScale="75" zoomScaleNormal="75" workbookViewId="0">
      <selection activeCell="AB50" sqref="AB50"/>
    </sheetView>
  </sheetViews>
  <sheetFormatPr baseColWidth="10" defaultRowHeight="14.4" x14ac:dyDescent="0.3"/>
  <cols>
    <col min="1" max="1" width="5.44140625" customWidth="1"/>
    <col min="2" max="2" width="11.77734375" customWidth="1"/>
    <col min="3" max="3" width="14.44140625" bestFit="1" customWidth="1"/>
    <col min="4" max="4" width="6.109375" bestFit="1" customWidth="1"/>
    <col min="5" max="5" width="4" customWidth="1"/>
    <col min="6" max="6" width="11.6640625" bestFit="1" customWidth="1"/>
    <col min="7" max="7" width="2.6640625" bestFit="1" customWidth="1"/>
    <col min="8" max="8" width="13.6640625" customWidth="1"/>
    <col min="9" max="9" width="1.77734375" customWidth="1"/>
    <col min="10" max="10" width="11.77734375" customWidth="1"/>
    <col min="11" max="11" width="13.33203125" bestFit="1" customWidth="1"/>
    <col min="12" max="12" width="5.77734375" bestFit="1" customWidth="1"/>
    <col min="13" max="13" width="2.44140625" bestFit="1" customWidth="1"/>
    <col min="14" max="14" width="16.33203125" customWidth="1"/>
    <col min="15" max="15" width="2.6640625" bestFit="1" customWidth="1"/>
    <col min="16" max="16" width="11.21875" customWidth="1"/>
    <col min="17" max="17" width="1.88671875" customWidth="1"/>
    <col min="18" max="19" width="2.33203125" customWidth="1"/>
    <col min="20" max="20" width="11.77734375" customWidth="1"/>
    <col min="21" max="21" width="28.33203125" customWidth="1"/>
    <col min="22" max="22" width="9" bestFit="1" customWidth="1"/>
    <col min="23" max="23" width="5.88671875" customWidth="1"/>
    <col min="24" max="24" width="3.88671875" customWidth="1"/>
    <col min="25" max="27" width="2.5546875" customWidth="1"/>
    <col min="28" max="28" width="10.5546875" customWidth="1"/>
    <col min="29" max="29" width="2.44140625" customWidth="1"/>
    <col min="30" max="30" width="6.77734375" bestFit="1" customWidth="1"/>
    <col min="31" max="31" width="4.5546875" bestFit="1" customWidth="1"/>
    <col min="32" max="32" width="12" bestFit="1" customWidth="1"/>
    <col min="33" max="33" width="5" bestFit="1" customWidth="1"/>
    <col min="35" max="35" width="4.5546875" bestFit="1" customWidth="1"/>
    <col min="36" max="36" width="2.5546875" bestFit="1" customWidth="1"/>
  </cols>
  <sheetData>
    <row r="2" spans="1:34" ht="21" x14ac:dyDescent="0.4">
      <c r="B2" s="21" t="s">
        <v>25</v>
      </c>
    </row>
    <row r="3" spans="1:34" ht="21" x14ac:dyDescent="0.4">
      <c r="A3" s="21"/>
    </row>
    <row r="4" spans="1:34" ht="18" x14ac:dyDescent="0.35">
      <c r="B4" s="20" t="s">
        <v>7</v>
      </c>
      <c r="C4" s="46" t="s">
        <v>45</v>
      </c>
    </row>
    <row r="5" spans="1:34" x14ac:dyDescent="0.3">
      <c r="A5" s="16"/>
      <c r="B5" s="16"/>
    </row>
    <row r="6" spans="1:34" x14ac:dyDescent="0.3">
      <c r="B6" s="18">
        <v>1000</v>
      </c>
      <c r="C6" s="16" t="s">
        <v>8</v>
      </c>
      <c r="D6" s="33">
        <v>24</v>
      </c>
      <c r="E6" s="16" t="s">
        <v>1</v>
      </c>
      <c r="F6" s="16" t="s">
        <v>9</v>
      </c>
      <c r="G6" s="16"/>
      <c r="H6" s="16"/>
      <c r="I6" s="16"/>
      <c r="J6" s="16"/>
      <c r="K6" s="16"/>
      <c r="L6" s="33">
        <v>58</v>
      </c>
      <c r="M6" s="16" t="s">
        <v>1</v>
      </c>
      <c r="N6" s="16" t="s">
        <v>9</v>
      </c>
      <c r="O6" s="16"/>
      <c r="P6" s="16"/>
      <c r="Q6" s="16"/>
      <c r="R6" s="16"/>
      <c r="S6" s="16"/>
      <c r="T6" s="16" t="s">
        <v>11</v>
      </c>
      <c r="U6" s="16"/>
      <c r="V6" s="51">
        <v>98.159802202654831</v>
      </c>
      <c r="W6" s="16" t="s">
        <v>1</v>
      </c>
      <c r="X6" s="16"/>
    </row>
    <row r="7" spans="1:34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23</v>
      </c>
      <c r="U7" s="16"/>
      <c r="V7" s="51">
        <v>73.417721518987307</v>
      </c>
      <c r="W7" s="16" t="s">
        <v>1</v>
      </c>
      <c r="X7" s="16"/>
    </row>
    <row r="8" spans="1:34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34" s="49" customFormat="1" ht="18" x14ac:dyDescent="0.3">
      <c r="B9" s="56" t="s">
        <v>73</v>
      </c>
      <c r="C9" s="57"/>
      <c r="D9" s="57"/>
      <c r="E9" s="57"/>
      <c r="F9" s="57"/>
      <c r="G9" s="57"/>
      <c r="H9" s="57"/>
      <c r="I9" s="57"/>
      <c r="J9" s="56" t="s">
        <v>84</v>
      </c>
      <c r="K9" s="57"/>
      <c r="L9" s="57"/>
      <c r="M9" s="57"/>
      <c r="N9" s="57"/>
      <c r="O9" s="57"/>
      <c r="P9" s="57"/>
      <c r="Q9" s="57"/>
      <c r="R9" s="57"/>
      <c r="S9" s="57"/>
      <c r="T9" s="56" t="s">
        <v>74</v>
      </c>
      <c r="U9" s="58"/>
    </row>
    <row r="10" spans="1:34" ht="15" thickBot="1" x14ac:dyDescent="0.35">
      <c r="B10" s="1"/>
      <c r="C10" s="16" t="s">
        <v>0</v>
      </c>
      <c r="D10" s="44">
        <v>1</v>
      </c>
      <c r="E10" t="s">
        <v>1</v>
      </c>
      <c r="F10">
        <f>$B$6*D10%</f>
        <v>10</v>
      </c>
      <c r="G10" t="s">
        <v>10</v>
      </c>
      <c r="J10" s="1"/>
      <c r="K10" s="16" t="s">
        <v>0</v>
      </c>
      <c r="L10" s="44">
        <v>1</v>
      </c>
      <c r="M10" t="s">
        <v>1</v>
      </c>
      <c r="N10">
        <f>$B$6*L10%</f>
        <v>10</v>
      </c>
      <c r="O10" t="s">
        <v>10</v>
      </c>
      <c r="T10" s="1"/>
      <c r="U10" s="16" t="s">
        <v>0</v>
      </c>
      <c r="V10">
        <f>F10</f>
        <v>10</v>
      </c>
      <c r="W10" t="s">
        <v>10</v>
      </c>
    </row>
    <row r="11" spans="1:34" x14ac:dyDescent="0.3">
      <c r="B11" s="2"/>
      <c r="C11" s="36"/>
      <c r="D11" s="29"/>
      <c r="E11" s="22"/>
      <c r="F11" s="22"/>
      <c r="G11" s="22"/>
      <c r="H11" s="22"/>
      <c r="J11" s="2"/>
      <c r="K11" s="36"/>
      <c r="L11" s="29"/>
      <c r="M11" s="22"/>
      <c r="N11" s="22"/>
      <c r="O11" s="22"/>
      <c r="P11" s="22"/>
      <c r="Q11" s="8"/>
      <c r="R11" s="37"/>
      <c r="T11" s="23"/>
      <c r="U11" s="36"/>
      <c r="V11" s="22"/>
      <c r="W11" s="22"/>
      <c r="X11" s="7"/>
    </row>
    <row r="12" spans="1:34" x14ac:dyDescent="0.3">
      <c r="B12" s="2"/>
      <c r="C12" s="16"/>
      <c r="D12" s="5"/>
      <c r="J12" s="2"/>
      <c r="K12" s="16"/>
      <c r="L12" s="5"/>
      <c r="Q12" s="8"/>
      <c r="R12" s="38"/>
      <c r="T12" s="2"/>
      <c r="U12" s="16"/>
      <c r="X12" s="8"/>
    </row>
    <row r="13" spans="1:34" x14ac:dyDescent="0.3">
      <c r="B13" s="2"/>
      <c r="C13" s="16" t="s">
        <v>2</v>
      </c>
      <c r="D13" s="44">
        <v>13.5</v>
      </c>
      <c r="E13" t="s">
        <v>1</v>
      </c>
      <c r="F13">
        <f>$B$6*D13%</f>
        <v>135</v>
      </c>
      <c r="G13" t="s">
        <v>10</v>
      </c>
      <c r="J13" s="2"/>
      <c r="K13" s="16" t="s">
        <v>2</v>
      </c>
      <c r="L13" s="44">
        <v>13.5</v>
      </c>
      <c r="M13" t="s">
        <v>1</v>
      </c>
      <c r="N13">
        <f>$B$6*L13%</f>
        <v>135</v>
      </c>
      <c r="O13" t="s">
        <v>10</v>
      </c>
      <c r="Q13" s="8"/>
      <c r="R13" s="38"/>
      <c r="T13" s="2"/>
      <c r="U13" s="16" t="s">
        <v>2</v>
      </c>
      <c r="V13">
        <f>F13</f>
        <v>135</v>
      </c>
      <c r="W13" t="s">
        <v>10</v>
      </c>
      <c r="X13" s="8"/>
    </row>
    <row r="14" spans="1:34" x14ac:dyDescent="0.3">
      <c r="B14" s="2"/>
      <c r="C14" s="16"/>
      <c r="D14" s="5"/>
      <c r="J14" s="2"/>
      <c r="K14" s="16"/>
      <c r="L14" s="5"/>
      <c r="Q14" s="8"/>
      <c r="R14" s="38"/>
      <c r="T14" s="2"/>
      <c r="U14" s="16"/>
      <c r="X14" s="8"/>
      <c r="AB14" s="35" t="s">
        <v>18</v>
      </c>
    </row>
    <row r="15" spans="1:34" ht="15" thickBot="1" x14ac:dyDescent="0.35">
      <c r="B15" s="2"/>
      <c r="C15" s="16"/>
      <c r="D15" s="5"/>
      <c r="J15" s="2"/>
      <c r="K15" s="16"/>
      <c r="L15" s="5"/>
      <c r="Q15" s="8"/>
      <c r="R15" s="38"/>
      <c r="T15" s="2"/>
      <c r="U15" s="16"/>
      <c r="X15" s="8"/>
      <c r="AB15" s="35" t="s">
        <v>16</v>
      </c>
      <c r="AD15" s="78">
        <f>V20+V17+V16+V13+V37</f>
        <v>429.31921851200605</v>
      </c>
      <c r="AE15" s="77" t="s">
        <v>10</v>
      </c>
      <c r="AF15" s="15" t="s">
        <v>15</v>
      </c>
      <c r="AG15" s="32">
        <f>V37/AD15%</f>
        <v>4.4999659178932268</v>
      </c>
      <c r="AH15" s="31" t="s">
        <v>1</v>
      </c>
    </row>
    <row r="16" spans="1:34" x14ac:dyDescent="0.3">
      <c r="B16" s="3"/>
      <c r="C16" s="36" t="s">
        <v>3</v>
      </c>
      <c r="D16" s="45">
        <v>4</v>
      </c>
      <c r="E16" s="22" t="s">
        <v>1</v>
      </c>
      <c r="F16" s="22">
        <f>$B$6*D16%</f>
        <v>40</v>
      </c>
      <c r="G16" s="22" t="s">
        <v>10</v>
      </c>
      <c r="H16" s="22"/>
      <c r="J16" s="3"/>
      <c r="K16" s="36" t="s">
        <v>3</v>
      </c>
      <c r="L16" s="45">
        <v>4</v>
      </c>
      <c r="M16" s="22" t="s">
        <v>1</v>
      </c>
      <c r="N16" s="22">
        <f>$B$6*L16%</f>
        <v>40</v>
      </c>
      <c r="O16" s="22" t="s">
        <v>10</v>
      </c>
      <c r="P16" s="22"/>
      <c r="Q16" s="8"/>
      <c r="R16" s="38"/>
      <c r="T16" s="24"/>
      <c r="U16" s="36" t="s">
        <v>3</v>
      </c>
      <c r="V16" s="22">
        <f>F16</f>
        <v>40</v>
      </c>
      <c r="W16" t="s">
        <v>10</v>
      </c>
      <c r="X16" s="8"/>
      <c r="AB16" s="35" t="s">
        <v>98</v>
      </c>
      <c r="AF16" s="17" t="s">
        <v>16</v>
      </c>
      <c r="AG16" s="16"/>
      <c r="AH16" s="16"/>
    </row>
    <row r="17" spans="2:31" x14ac:dyDescent="0.3">
      <c r="B17" s="3"/>
      <c r="C17" s="16" t="s">
        <v>4</v>
      </c>
      <c r="D17" s="44">
        <v>2.5</v>
      </c>
      <c r="E17" t="s">
        <v>1</v>
      </c>
      <c r="F17">
        <f>$B$6*D17%</f>
        <v>25</v>
      </c>
      <c r="G17" t="s">
        <v>10</v>
      </c>
      <c r="J17" s="3"/>
      <c r="K17" s="16" t="s">
        <v>4</v>
      </c>
      <c r="L17" s="44">
        <v>2.5</v>
      </c>
      <c r="M17" t="s">
        <v>1</v>
      </c>
      <c r="N17">
        <f>$B$6*L17%</f>
        <v>25</v>
      </c>
      <c r="O17" t="s">
        <v>10</v>
      </c>
      <c r="Q17" s="8"/>
      <c r="R17" s="38"/>
      <c r="T17" s="3"/>
      <c r="U17" s="16" t="s">
        <v>4</v>
      </c>
      <c r="V17">
        <f>F17</f>
        <v>25</v>
      </c>
      <c r="W17" t="s">
        <v>10</v>
      </c>
      <c r="X17" s="8"/>
      <c r="AD17" s="43" t="s">
        <v>83</v>
      </c>
    </row>
    <row r="18" spans="2:31" x14ac:dyDescent="0.3">
      <c r="B18" s="3"/>
      <c r="C18" s="16"/>
      <c r="D18" s="5"/>
      <c r="J18" s="3"/>
      <c r="K18" s="16"/>
      <c r="L18" s="5"/>
      <c r="Q18" s="8"/>
      <c r="R18" s="38"/>
      <c r="T18" s="3"/>
      <c r="U18" s="16"/>
      <c r="X18" s="8"/>
    </row>
    <row r="19" spans="2:31" x14ac:dyDescent="0.3">
      <c r="B19" s="25"/>
      <c r="C19" s="36"/>
      <c r="D19" s="29"/>
      <c r="E19" s="22"/>
      <c r="F19" s="22"/>
      <c r="G19" s="22"/>
      <c r="H19" s="22"/>
      <c r="J19" s="25"/>
      <c r="K19" s="36"/>
      <c r="L19" s="29"/>
      <c r="M19" s="22"/>
      <c r="N19" s="22"/>
      <c r="O19" s="22"/>
      <c r="P19" s="22"/>
      <c r="R19" s="38"/>
      <c r="T19" s="72"/>
      <c r="U19" s="36" t="s">
        <v>12</v>
      </c>
      <c r="V19" s="22"/>
      <c r="X19" s="8"/>
    </row>
    <row r="20" spans="2:31" ht="15" thickBot="1" x14ac:dyDescent="0.35">
      <c r="B20" s="4"/>
      <c r="C20" s="16"/>
      <c r="D20" s="5"/>
      <c r="J20" s="4"/>
      <c r="K20" s="16"/>
      <c r="L20" s="5"/>
      <c r="R20" s="39"/>
      <c r="T20" s="76"/>
      <c r="U20" s="16" t="s">
        <v>13</v>
      </c>
      <c r="V20">
        <f>F26-V26</f>
        <v>210.00000000000023</v>
      </c>
      <c r="W20" s="30" t="s">
        <v>10</v>
      </c>
      <c r="X20" s="9"/>
    </row>
    <row r="21" spans="2:31" x14ac:dyDescent="0.3">
      <c r="B21" s="4"/>
      <c r="C21" s="16"/>
      <c r="D21" s="5"/>
      <c r="J21" s="4"/>
      <c r="K21" s="16"/>
      <c r="L21" s="5"/>
      <c r="T21" s="71"/>
      <c r="U21" s="36"/>
      <c r="V21" s="22"/>
      <c r="Z21" s="11"/>
    </row>
    <row r="22" spans="2:31" x14ac:dyDescent="0.3">
      <c r="B22" s="4"/>
      <c r="C22" s="16"/>
      <c r="D22" s="5"/>
      <c r="J22" s="4"/>
      <c r="K22" s="16"/>
      <c r="L22" s="5"/>
      <c r="T22" s="71"/>
      <c r="U22" s="16"/>
      <c r="Z22" s="12"/>
    </row>
    <row r="23" spans="2:31" x14ac:dyDescent="0.3">
      <c r="B23" s="4"/>
      <c r="C23" s="16"/>
      <c r="D23" s="5"/>
      <c r="J23" s="4"/>
      <c r="K23" s="16"/>
      <c r="L23" s="5"/>
      <c r="T23" s="71"/>
      <c r="U23" s="16"/>
      <c r="Z23" s="12"/>
    </row>
    <row r="24" spans="2:31" x14ac:dyDescent="0.3">
      <c r="B24" s="4"/>
      <c r="J24" s="4"/>
      <c r="T24" s="71"/>
      <c r="Z24" s="12"/>
    </row>
    <row r="25" spans="2:31" x14ac:dyDescent="0.3">
      <c r="B25" s="4"/>
      <c r="C25" s="16"/>
      <c r="D25" s="5"/>
      <c r="J25" s="4"/>
      <c r="K25" s="16"/>
      <c r="L25" s="5"/>
      <c r="T25" s="71"/>
      <c r="U25" s="16"/>
      <c r="Z25" s="12"/>
      <c r="AB25" s="34" t="s">
        <v>5</v>
      </c>
    </row>
    <row r="26" spans="2:31" x14ac:dyDescent="0.3">
      <c r="B26" s="4"/>
      <c r="C26" s="16" t="s">
        <v>5</v>
      </c>
      <c r="D26" s="5">
        <f>100-D17-D16-D13-D10</f>
        <v>79</v>
      </c>
      <c r="E26" t="s">
        <v>1</v>
      </c>
      <c r="F26">
        <f>$B$6*D26%</f>
        <v>790</v>
      </c>
      <c r="G26" t="s">
        <v>10</v>
      </c>
      <c r="J26" s="4"/>
      <c r="K26" s="16" t="s">
        <v>5</v>
      </c>
      <c r="L26" s="5">
        <f>100-L17-L16-L13-L10</f>
        <v>79</v>
      </c>
      <c r="M26" t="s">
        <v>1</v>
      </c>
      <c r="N26">
        <f>$B$6*L26%</f>
        <v>790</v>
      </c>
      <c r="O26" t="s">
        <v>10</v>
      </c>
      <c r="T26" s="71"/>
      <c r="U26" s="16" t="s">
        <v>96</v>
      </c>
      <c r="V26">
        <f>F26*V7%</f>
        <v>579.99999999999977</v>
      </c>
      <c r="W26" t="s">
        <v>10</v>
      </c>
      <c r="Z26" s="12"/>
      <c r="AB26" s="34" t="s">
        <v>19</v>
      </c>
      <c r="AD26" s="63">
        <f>V26+V34</f>
        <v>610.52545252702282</v>
      </c>
      <c r="AE26" s="16" t="s">
        <v>10</v>
      </c>
    </row>
    <row r="27" spans="2:31" x14ac:dyDescent="0.3">
      <c r="B27" s="4"/>
      <c r="C27" s="16"/>
      <c r="D27" s="5"/>
      <c r="J27" s="4"/>
      <c r="K27" s="16"/>
      <c r="L27" s="5"/>
      <c r="T27" s="71"/>
      <c r="U27" s="16"/>
      <c r="Z27" s="12"/>
    </row>
    <row r="28" spans="2:31" x14ac:dyDescent="0.3">
      <c r="B28" s="4"/>
      <c r="C28" s="16"/>
      <c r="D28" s="5"/>
      <c r="J28" s="4"/>
      <c r="K28" s="16"/>
      <c r="L28" s="5"/>
      <c r="T28" s="71"/>
      <c r="U28" s="16"/>
      <c r="Z28" s="12"/>
      <c r="AB28" s="10"/>
    </row>
    <row r="29" spans="2:31" x14ac:dyDescent="0.3">
      <c r="B29" s="4"/>
      <c r="C29" s="16"/>
      <c r="D29" s="5"/>
      <c r="J29" s="4"/>
      <c r="K29" s="16"/>
      <c r="L29" s="5"/>
      <c r="T29" s="71"/>
      <c r="U29" s="16"/>
      <c r="Z29" s="12"/>
    </row>
    <row r="30" spans="2:31" x14ac:dyDescent="0.3">
      <c r="B30" s="4"/>
      <c r="C30" s="16"/>
      <c r="D30" s="5"/>
      <c r="J30" s="4"/>
      <c r="K30" s="16"/>
      <c r="L30" s="5"/>
      <c r="T30" s="71"/>
      <c r="U30" s="16"/>
      <c r="Z30" s="12"/>
    </row>
    <row r="31" spans="2:31" x14ac:dyDescent="0.3">
      <c r="B31" s="4"/>
      <c r="C31" s="16"/>
      <c r="D31" s="5"/>
      <c r="J31" s="4"/>
      <c r="K31" s="16"/>
      <c r="L31" s="5"/>
      <c r="T31" s="71"/>
      <c r="U31" s="16"/>
      <c r="Z31" s="12"/>
    </row>
    <row r="32" spans="2:31" ht="15" thickBot="1" x14ac:dyDescent="0.35">
      <c r="B32" s="4"/>
      <c r="C32" s="16"/>
      <c r="D32" s="5"/>
      <c r="J32" s="4"/>
      <c r="K32" s="16"/>
      <c r="L32" s="5"/>
      <c r="T32" s="71"/>
      <c r="U32" s="16"/>
      <c r="Z32" s="12"/>
    </row>
    <row r="33" spans="2:34" x14ac:dyDescent="0.3">
      <c r="B33" s="6"/>
      <c r="C33" s="36"/>
      <c r="D33" s="29"/>
      <c r="E33" s="22"/>
      <c r="F33" s="22"/>
      <c r="G33" s="22"/>
      <c r="H33" s="22"/>
      <c r="J33" s="6"/>
      <c r="K33" s="36"/>
      <c r="L33" s="29"/>
      <c r="M33" s="22"/>
      <c r="N33" s="22"/>
      <c r="O33" s="22"/>
      <c r="P33" s="22"/>
      <c r="T33" s="28"/>
      <c r="U33" s="36"/>
      <c r="V33" s="29"/>
      <c r="Z33" s="12"/>
      <c r="AB33" s="22"/>
      <c r="AC33" s="22"/>
      <c r="AD33" s="22"/>
      <c r="AE33" s="7"/>
    </row>
    <row r="34" spans="2:34" x14ac:dyDescent="0.3">
      <c r="B34" s="6"/>
      <c r="C34" s="16"/>
      <c r="D34" s="5"/>
      <c r="J34" s="6"/>
      <c r="K34" s="16"/>
      <c r="L34" s="5"/>
      <c r="T34" s="27"/>
      <c r="U34" s="16" t="s">
        <v>14</v>
      </c>
      <c r="V34" s="60">
        <f>V26/N67*N68</f>
        <v>30.525452527023067</v>
      </c>
      <c r="W34" t="s">
        <v>10</v>
      </c>
      <c r="Z34" s="12"/>
      <c r="AE34" s="8"/>
      <c r="AG34" s="32">
        <f>V34/AD26%</f>
        <v>4.999865673195985</v>
      </c>
      <c r="AH34" s="31" t="s">
        <v>1</v>
      </c>
    </row>
    <row r="35" spans="2:34" ht="15" thickBot="1" x14ac:dyDescent="0.35">
      <c r="B35" s="6"/>
      <c r="C35" s="16"/>
      <c r="D35" s="5"/>
      <c r="J35" s="6"/>
      <c r="K35" s="16"/>
      <c r="L35" s="5"/>
      <c r="T35" s="27"/>
      <c r="U35" s="16"/>
      <c r="V35" s="5"/>
      <c r="Z35" s="13"/>
      <c r="AE35" s="8"/>
    </row>
    <row r="36" spans="2:34" x14ac:dyDescent="0.3">
      <c r="B36" s="6"/>
      <c r="C36" s="16"/>
      <c r="D36" s="5"/>
      <c r="J36" s="6"/>
      <c r="K36" s="16"/>
      <c r="L36" s="5"/>
      <c r="T36" s="6"/>
      <c r="U36" s="36"/>
      <c r="V36" s="22"/>
      <c r="W36" s="22"/>
      <c r="X36" s="7"/>
      <c r="AB36" s="22"/>
      <c r="AC36" s="22"/>
      <c r="AD36" s="22"/>
      <c r="AE36" s="8"/>
    </row>
    <row r="37" spans="2:34" x14ac:dyDescent="0.3">
      <c r="B37" s="6"/>
      <c r="C37" s="16"/>
      <c r="D37" s="5"/>
      <c r="J37" s="6"/>
      <c r="K37" s="16"/>
      <c r="L37" s="5"/>
      <c r="T37" s="6"/>
      <c r="U37" s="16" t="s">
        <v>27</v>
      </c>
      <c r="V37" s="60">
        <f>(SUM(V10:V34)/V6%)-(SUM(V10:V34))</f>
        <v>19.319218512005818</v>
      </c>
      <c r="W37" t="s">
        <v>10</v>
      </c>
      <c r="X37" s="8"/>
      <c r="AB37" s="15" t="s">
        <v>38</v>
      </c>
      <c r="AC37" s="15"/>
      <c r="AE37" s="8"/>
      <c r="AF37" s="15" t="s">
        <v>17</v>
      </c>
    </row>
    <row r="38" spans="2:34" x14ac:dyDescent="0.3">
      <c r="B38" s="6"/>
      <c r="C38" s="16"/>
      <c r="D38" s="5"/>
      <c r="J38" s="6"/>
      <c r="K38" s="16"/>
      <c r="L38" s="5"/>
      <c r="T38" s="6"/>
      <c r="U38" s="30"/>
      <c r="V38" s="62"/>
      <c r="X38" s="8"/>
      <c r="AB38" s="15" t="s">
        <v>35</v>
      </c>
      <c r="AC38" s="15"/>
      <c r="AD38" s="32">
        <f>V37/V41%</f>
        <v>1.8401977973451662</v>
      </c>
      <c r="AE38" s="53" t="s">
        <v>1</v>
      </c>
      <c r="AF38" s="15" t="s">
        <v>36</v>
      </c>
      <c r="AG38" s="32">
        <f>(V34+V37)/V41%</f>
        <v>4.7478138827620775</v>
      </c>
      <c r="AH38" s="31" t="s">
        <v>1</v>
      </c>
    </row>
    <row r="39" spans="2:34" x14ac:dyDescent="0.3">
      <c r="B39" s="6"/>
      <c r="C39" s="16"/>
      <c r="D39" s="5"/>
      <c r="J39" s="6"/>
      <c r="K39" s="16"/>
      <c r="L39" s="5"/>
      <c r="V39" s="60"/>
      <c r="X39" s="8"/>
      <c r="AB39" s="15" t="s">
        <v>34</v>
      </c>
      <c r="AC39" s="15"/>
      <c r="AD39" s="16"/>
      <c r="AE39" s="8"/>
      <c r="AF39" s="15" t="s">
        <v>37</v>
      </c>
      <c r="AG39" s="16"/>
      <c r="AH39" s="16"/>
    </row>
    <row r="40" spans="2:34" x14ac:dyDescent="0.3">
      <c r="B40" s="6"/>
      <c r="C40" s="16"/>
      <c r="D40" s="5"/>
      <c r="J40" s="6"/>
      <c r="K40" s="16"/>
      <c r="L40" s="5"/>
      <c r="U40" s="16" t="s">
        <v>24</v>
      </c>
      <c r="V40" s="63"/>
      <c r="X40" s="8"/>
      <c r="AB40" s="15" t="s">
        <v>39</v>
      </c>
      <c r="AE40" s="8"/>
      <c r="AG40" s="16"/>
      <c r="AH40" s="16"/>
    </row>
    <row r="41" spans="2:34" ht="15" thickBot="1" x14ac:dyDescent="0.35">
      <c r="B41" s="6"/>
      <c r="C41" s="16"/>
      <c r="D41" s="5"/>
      <c r="J41" s="6"/>
      <c r="K41" s="16"/>
      <c r="L41" s="5"/>
      <c r="U41" s="16" t="s">
        <v>20</v>
      </c>
      <c r="V41" s="63">
        <f>SUM(V10:V38)</f>
        <v>1049.844671039029</v>
      </c>
      <c r="W41" t="s">
        <v>10</v>
      </c>
      <c r="X41" s="9"/>
      <c r="AB41" s="30"/>
      <c r="AC41" s="30"/>
      <c r="AD41" s="30"/>
      <c r="AE41" s="9"/>
    </row>
    <row r="42" spans="2:34" x14ac:dyDescent="0.3">
      <c r="B42" s="6"/>
      <c r="C42" s="16" t="s">
        <v>6</v>
      </c>
      <c r="D42" s="5"/>
      <c r="F42" s="14">
        <f>F57-F26-F17-F16-F13-F10</f>
        <v>3166.666666666667</v>
      </c>
      <c r="G42" t="s">
        <v>10</v>
      </c>
      <c r="J42" s="6"/>
      <c r="K42" s="16" t="s">
        <v>6</v>
      </c>
      <c r="L42" s="5"/>
      <c r="N42" s="14">
        <f>N57-N26-N17-N16-N13-N10</f>
        <v>724.13793103448279</v>
      </c>
      <c r="O42" t="s">
        <v>10</v>
      </c>
      <c r="U42" s="22"/>
      <c r="V42" s="40"/>
      <c r="W42" s="22"/>
    </row>
    <row r="43" spans="2:34" x14ac:dyDescent="0.3">
      <c r="B43" s="6"/>
      <c r="C43" s="16"/>
      <c r="D43" s="5"/>
      <c r="J43" s="16"/>
      <c r="K43" s="16"/>
      <c r="L43" s="5"/>
    </row>
    <row r="44" spans="2:34" x14ac:dyDescent="0.3">
      <c r="B44" s="6"/>
      <c r="C44" s="16"/>
      <c r="D44" s="5"/>
      <c r="J44" s="16"/>
      <c r="K44" s="16"/>
      <c r="L44" s="5"/>
    </row>
    <row r="45" spans="2:34" x14ac:dyDescent="0.3">
      <c r="B45" s="6"/>
      <c r="C45" s="16"/>
      <c r="D45" s="5"/>
      <c r="J45" s="16"/>
      <c r="K45" s="64" t="s">
        <v>91</v>
      </c>
      <c r="L45" s="66"/>
      <c r="M45" s="64"/>
      <c r="N45" s="67">
        <f>F57-N57</f>
        <v>2442.5287356321842</v>
      </c>
      <c r="O45" s="64" t="s">
        <v>10</v>
      </c>
      <c r="P45" s="64"/>
      <c r="Q45" s="64"/>
      <c r="R45" s="64"/>
      <c r="S45" s="64"/>
      <c r="T45" s="64"/>
      <c r="U45" s="64" t="s">
        <v>91</v>
      </c>
      <c r="V45" s="67">
        <f>N57-V41</f>
        <v>674.29325999545381</v>
      </c>
      <c r="W45" s="64" t="s">
        <v>10</v>
      </c>
      <c r="AB45" s="31" t="s">
        <v>99</v>
      </c>
    </row>
    <row r="46" spans="2:34" x14ac:dyDescent="0.3">
      <c r="B46" s="6"/>
      <c r="C46" s="16"/>
      <c r="D46" s="5"/>
      <c r="J46" s="16"/>
      <c r="K46" s="16"/>
      <c r="L46" s="5"/>
      <c r="AB46" s="31" t="s">
        <v>101</v>
      </c>
    </row>
    <row r="47" spans="2:34" x14ac:dyDescent="0.3">
      <c r="B47" s="6"/>
      <c r="C47" s="16"/>
      <c r="D47" s="5"/>
      <c r="J47" s="16"/>
      <c r="K47" s="16"/>
      <c r="L47" s="5"/>
      <c r="AB47" s="31" t="s">
        <v>100</v>
      </c>
      <c r="AD47" s="32">
        <f>AD38-0.15</f>
        <v>1.6901977973451663</v>
      </c>
    </row>
    <row r="48" spans="2:34" x14ac:dyDescent="0.3">
      <c r="B48" s="6"/>
      <c r="C48" s="16"/>
      <c r="D48" s="5"/>
      <c r="J48" s="16"/>
      <c r="K48" s="16"/>
      <c r="L48" s="5"/>
    </row>
    <row r="49" spans="2:27" x14ac:dyDescent="0.3">
      <c r="B49" s="6"/>
      <c r="C49" s="16"/>
      <c r="D49" s="5"/>
      <c r="J49" s="16"/>
      <c r="K49" s="16"/>
      <c r="L49" s="5"/>
    </row>
    <row r="50" spans="2:27" x14ac:dyDescent="0.3">
      <c r="B50" s="6"/>
      <c r="C50" s="16"/>
      <c r="D50" s="5"/>
    </row>
    <row r="51" spans="2:27" x14ac:dyDescent="0.3">
      <c r="B51" s="6"/>
      <c r="C51" s="16"/>
      <c r="D51" s="5"/>
    </row>
    <row r="52" spans="2:27" x14ac:dyDescent="0.3">
      <c r="B52" s="6"/>
      <c r="C52" s="16"/>
      <c r="D52" s="5"/>
    </row>
    <row r="53" spans="2:27" x14ac:dyDescent="0.3">
      <c r="B53" s="6"/>
      <c r="C53" s="16"/>
      <c r="D53" s="5"/>
    </row>
    <row r="54" spans="2:27" x14ac:dyDescent="0.3">
      <c r="B54" s="16"/>
      <c r="C54" s="16"/>
      <c r="D54" s="5"/>
    </row>
    <row r="55" spans="2:27" x14ac:dyDescent="0.3">
      <c r="B55" s="16"/>
      <c r="C55" s="16"/>
      <c r="D55" s="5"/>
    </row>
    <row r="56" spans="2:27" x14ac:dyDescent="0.3">
      <c r="D56" s="5"/>
      <c r="L56" s="5"/>
    </row>
    <row r="57" spans="2:27" x14ac:dyDescent="0.3">
      <c r="B57" s="42" t="s">
        <v>48</v>
      </c>
      <c r="C57" s="16" t="s">
        <v>22</v>
      </c>
      <c r="D57" s="19">
        <f>B6/F57%</f>
        <v>23.999999999999996</v>
      </c>
      <c r="E57" s="16" t="s">
        <v>1</v>
      </c>
      <c r="F57" s="47">
        <f>B6/D6%</f>
        <v>4166.666666666667</v>
      </c>
      <c r="G57" s="16" t="s">
        <v>10</v>
      </c>
      <c r="H57" s="16"/>
      <c r="I57" s="16"/>
      <c r="J57" s="42" t="s">
        <v>48</v>
      </c>
      <c r="K57" s="16" t="s">
        <v>22</v>
      </c>
      <c r="L57" s="19">
        <f>B6/N57%</f>
        <v>57.999999999999993</v>
      </c>
      <c r="M57" s="16" t="s">
        <v>1</v>
      </c>
      <c r="N57" s="47">
        <f>B6/L6%</f>
        <v>1724.1379310344828</v>
      </c>
      <c r="O57" s="16" t="s">
        <v>10</v>
      </c>
      <c r="P57" s="16"/>
      <c r="U57" s="16" t="s">
        <v>29</v>
      </c>
      <c r="V57" s="16"/>
    </row>
    <row r="58" spans="2:27" x14ac:dyDescent="0.3">
      <c r="B58" s="42" t="s">
        <v>49</v>
      </c>
      <c r="C58" s="16" t="s">
        <v>28</v>
      </c>
      <c r="F58" s="47">
        <f>B6</f>
        <v>1000</v>
      </c>
      <c r="G58" s="16" t="s">
        <v>10</v>
      </c>
      <c r="J58" s="42" t="s">
        <v>49</v>
      </c>
      <c r="K58" s="16" t="s">
        <v>28</v>
      </c>
      <c r="N58" s="47">
        <f>B6</f>
        <v>1000</v>
      </c>
      <c r="O58" s="16" t="s">
        <v>10</v>
      </c>
      <c r="Q58" s="16"/>
      <c r="R58" s="16"/>
      <c r="S58" s="16"/>
      <c r="U58" s="16" t="s">
        <v>20</v>
      </c>
      <c r="V58" s="47">
        <f>SUM(V10:V34)</f>
        <v>1030.5254525270232</v>
      </c>
      <c r="W58" t="s">
        <v>10</v>
      </c>
    </row>
    <row r="59" spans="2:27" x14ac:dyDescent="0.3">
      <c r="F59" s="14"/>
      <c r="N59" s="14"/>
    </row>
    <row r="60" spans="2:27" x14ac:dyDescent="0.3">
      <c r="B60" s="42" t="s">
        <v>41</v>
      </c>
      <c r="C60" s="16" t="s">
        <v>42</v>
      </c>
      <c r="D60" s="44">
        <v>97.5</v>
      </c>
      <c r="E60" t="s">
        <v>1</v>
      </c>
      <c r="F60" s="14"/>
      <c r="J60" s="42" t="s">
        <v>88</v>
      </c>
      <c r="K60" s="16"/>
      <c r="L60" s="5"/>
      <c r="N60" s="14"/>
      <c r="U60" s="16" t="s">
        <v>30</v>
      </c>
      <c r="V60" s="33">
        <v>1.3</v>
      </c>
      <c r="W60" s="16" t="s">
        <v>1</v>
      </c>
    </row>
    <row r="61" spans="2:27" x14ac:dyDescent="0.3">
      <c r="C61" s="16" t="s">
        <v>43</v>
      </c>
      <c r="F61" s="47">
        <f>$F$58/D60%</f>
        <v>1025.6410256410256</v>
      </c>
      <c r="G61" t="s">
        <v>10</v>
      </c>
      <c r="J61" s="16"/>
      <c r="K61" s="16"/>
      <c r="L61" s="5"/>
      <c r="N61" s="14"/>
      <c r="U61" s="16" t="s">
        <v>31</v>
      </c>
      <c r="V61" s="47">
        <f>V58-(V58*V60%)</f>
        <v>1017.1286216441719</v>
      </c>
      <c r="W61" s="19" t="s">
        <v>10</v>
      </c>
    </row>
    <row r="62" spans="2:27" x14ac:dyDescent="0.3">
      <c r="F62" s="14"/>
      <c r="J62" s="16" t="s">
        <v>86</v>
      </c>
      <c r="K62" s="16"/>
      <c r="L62" s="5"/>
      <c r="N62" s="14">
        <f>V10+V13+V16+V17+V20</f>
        <v>420.00000000000023</v>
      </c>
      <c r="O62" t="s">
        <v>10</v>
      </c>
      <c r="AA62" s="16"/>
    </row>
    <row r="63" spans="2:27" x14ac:dyDescent="0.3">
      <c r="B63" s="42" t="s">
        <v>46</v>
      </c>
      <c r="C63" s="16" t="s">
        <v>42</v>
      </c>
      <c r="D63" s="44">
        <v>94.5</v>
      </c>
      <c r="E63" t="s">
        <v>1</v>
      </c>
      <c r="F63" s="14"/>
      <c r="J63" s="16" t="s">
        <v>6</v>
      </c>
      <c r="K63" s="16"/>
      <c r="L63" s="5"/>
      <c r="N63" s="14">
        <f>N42-V34</f>
        <v>693.61247850745974</v>
      </c>
      <c r="O63" t="s">
        <v>10</v>
      </c>
      <c r="U63" s="16" t="s">
        <v>32</v>
      </c>
      <c r="V63" s="33">
        <v>1</v>
      </c>
      <c r="W63" s="16" t="s">
        <v>1</v>
      </c>
      <c r="X63" t="s">
        <v>71</v>
      </c>
      <c r="Z63" s="16"/>
      <c r="AA63" s="16"/>
    </row>
    <row r="64" spans="2:27" x14ac:dyDescent="0.3">
      <c r="C64" s="16" t="s">
        <v>43</v>
      </c>
      <c r="F64" s="47">
        <f>$F$61/D63%</f>
        <v>1085.3344186677521</v>
      </c>
      <c r="G64" t="s">
        <v>10</v>
      </c>
      <c r="J64" s="16" t="s">
        <v>87</v>
      </c>
      <c r="N64" s="14">
        <f>SUM(N62:N63)</f>
        <v>1113.6124785074599</v>
      </c>
      <c r="O64" t="s">
        <v>10</v>
      </c>
      <c r="U64" s="16" t="s">
        <v>40</v>
      </c>
      <c r="V64" s="19">
        <f>V6</f>
        <v>98.159802202654831</v>
      </c>
      <c r="W64" s="16" t="s">
        <v>1</v>
      </c>
      <c r="Z64" s="16"/>
      <c r="AA64" s="16"/>
    </row>
    <row r="65" spans="2:27" x14ac:dyDescent="0.3">
      <c r="J65" s="31" t="s">
        <v>85</v>
      </c>
      <c r="K65" s="31"/>
      <c r="L65" s="32"/>
      <c r="M65" s="31"/>
      <c r="N65" s="55">
        <f>N62/N64%</f>
        <v>37.71509462276439</v>
      </c>
      <c r="O65" s="31" t="s">
        <v>1</v>
      </c>
      <c r="Z65" s="16"/>
      <c r="AA65" s="16"/>
    </row>
    <row r="66" spans="2:27" x14ac:dyDescent="0.3">
      <c r="U66" s="16" t="s">
        <v>33</v>
      </c>
      <c r="V66" s="47">
        <f>(V61/V64%)-((V61/V64%)*V63%)</f>
        <v>1025.8347234123664</v>
      </c>
      <c r="W66" s="16" t="s">
        <v>10</v>
      </c>
      <c r="Z66" s="16"/>
      <c r="AA66" s="16"/>
    </row>
    <row r="67" spans="2:27" x14ac:dyDescent="0.3">
      <c r="J67" s="69" t="s">
        <v>92</v>
      </c>
      <c r="N67">
        <v>342.3</v>
      </c>
      <c r="O67" t="s">
        <v>93</v>
      </c>
    </row>
    <row r="68" spans="2:27" x14ac:dyDescent="0.3">
      <c r="J68" s="69" t="s">
        <v>94</v>
      </c>
      <c r="N68" s="50">
        <v>18.015280000000001</v>
      </c>
      <c r="O68" t="s">
        <v>93</v>
      </c>
      <c r="U68" s="31" t="s">
        <v>21</v>
      </c>
      <c r="V68" s="52">
        <f>V66/F58%</f>
        <v>102.58347234123664</v>
      </c>
      <c r="W68" s="31" t="s">
        <v>1</v>
      </c>
      <c r="X68" s="31" t="s">
        <v>78</v>
      </c>
      <c r="Y68" s="16"/>
      <c r="Z68" s="16"/>
    </row>
    <row r="69" spans="2:27" x14ac:dyDescent="0.3">
      <c r="U69" s="31" t="s">
        <v>44</v>
      </c>
      <c r="V69" s="52">
        <f>V66/F61%</f>
        <v>100.01888553270574</v>
      </c>
      <c r="W69" s="43" t="s">
        <v>1</v>
      </c>
      <c r="X69" s="31" t="s">
        <v>79</v>
      </c>
    </row>
    <row r="70" spans="2:27" x14ac:dyDescent="0.3">
      <c r="U70" s="31" t="s">
        <v>44</v>
      </c>
      <c r="V70" s="52">
        <f>V66/F64%</f>
        <v>94.517846828406903</v>
      </c>
      <c r="W70" s="43" t="s">
        <v>1</v>
      </c>
      <c r="X70" s="31" t="s">
        <v>80</v>
      </c>
    </row>
    <row r="73" spans="2:27" x14ac:dyDescent="0.3">
      <c r="B73" s="59" t="s">
        <v>64</v>
      </c>
      <c r="C73" s="43" t="s">
        <v>72</v>
      </c>
    </row>
    <row r="74" spans="2:27" x14ac:dyDescent="0.3">
      <c r="B74" s="43"/>
      <c r="C74" s="43" t="s">
        <v>75</v>
      </c>
    </row>
    <row r="75" spans="2:27" x14ac:dyDescent="0.3">
      <c r="B75" s="43"/>
    </row>
    <row r="76" spans="2:27" x14ac:dyDescent="0.3">
      <c r="B76" s="43"/>
      <c r="C76" s="43" t="s">
        <v>53</v>
      </c>
    </row>
    <row r="77" spans="2:27" x14ac:dyDescent="0.3">
      <c r="B77" s="43"/>
      <c r="C77" s="43" t="s">
        <v>55</v>
      </c>
    </row>
    <row r="78" spans="2:27" x14ac:dyDescent="0.3">
      <c r="B78" s="43"/>
      <c r="C78" s="43" t="s">
        <v>54</v>
      </c>
    </row>
    <row r="79" spans="2:27" x14ac:dyDescent="0.3">
      <c r="B79" s="43"/>
      <c r="C79" s="43" t="s">
        <v>61</v>
      </c>
    </row>
    <row r="80" spans="2:27" x14ac:dyDescent="0.3">
      <c r="B80" s="43"/>
      <c r="C80" s="43" t="s">
        <v>68</v>
      </c>
    </row>
    <row r="81" spans="2:3" x14ac:dyDescent="0.3">
      <c r="B81" s="43"/>
      <c r="C81" s="43" t="s">
        <v>65</v>
      </c>
    </row>
    <row r="82" spans="2:3" x14ac:dyDescent="0.3">
      <c r="C82" s="43"/>
    </row>
    <row r="83" spans="2:3" x14ac:dyDescent="0.3">
      <c r="C83" s="43" t="s">
        <v>57</v>
      </c>
    </row>
    <row r="84" spans="2:3" x14ac:dyDescent="0.3">
      <c r="C84" s="43" t="s">
        <v>66</v>
      </c>
    </row>
    <row r="85" spans="2:3" x14ac:dyDescent="0.3">
      <c r="C85" s="43"/>
    </row>
    <row r="86" spans="2:3" x14ac:dyDescent="0.3">
      <c r="C86" s="43" t="s">
        <v>62</v>
      </c>
    </row>
    <row r="87" spans="2:3" x14ac:dyDescent="0.3">
      <c r="C87" s="43" t="s">
        <v>76</v>
      </c>
    </row>
    <row r="88" spans="2:3" x14ac:dyDescent="0.3">
      <c r="C88" s="43" t="s">
        <v>69</v>
      </c>
    </row>
    <row r="89" spans="2:3" x14ac:dyDescent="0.3">
      <c r="C89" s="43"/>
    </row>
    <row r="90" spans="2:3" x14ac:dyDescent="0.3">
      <c r="C90" s="43" t="s">
        <v>58</v>
      </c>
    </row>
    <row r="91" spans="2:3" x14ac:dyDescent="0.3">
      <c r="C91" s="43" t="s">
        <v>63</v>
      </c>
    </row>
    <row r="92" spans="2:3" x14ac:dyDescent="0.3">
      <c r="C92" s="43" t="s">
        <v>77</v>
      </c>
    </row>
    <row r="93" spans="2:3" x14ac:dyDescent="0.3">
      <c r="C93" s="43"/>
    </row>
    <row r="94" spans="2:3" x14ac:dyDescent="0.3">
      <c r="C94" s="43" t="s">
        <v>59</v>
      </c>
    </row>
    <row r="95" spans="2:3" x14ac:dyDescent="0.3">
      <c r="C95" s="43"/>
    </row>
    <row r="96" spans="2:3" x14ac:dyDescent="0.3">
      <c r="C96" s="43" t="s">
        <v>60</v>
      </c>
    </row>
    <row r="97" spans="3:3" x14ac:dyDescent="0.3">
      <c r="C97" s="43" t="s">
        <v>70</v>
      </c>
    </row>
    <row r="98" spans="3:3" x14ac:dyDescent="0.3">
      <c r="C98" s="43" t="s">
        <v>56</v>
      </c>
    </row>
    <row r="100" spans="3:3" x14ac:dyDescent="0.3">
      <c r="C100" s="43" t="s">
        <v>90</v>
      </c>
    </row>
    <row r="101" spans="3:3" x14ac:dyDescent="0.3">
      <c r="C101" s="43" t="s">
        <v>89</v>
      </c>
    </row>
    <row r="103" spans="3:3" x14ac:dyDescent="0.3">
      <c r="C103" s="43" t="s">
        <v>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103"/>
  <sheetViews>
    <sheetView showGridLines="0" topLeftCell="A25" zoomScale="75" zoomScaleNormal="75" workbookViewId="0">
      <selection activeCell="AB52" sqref="AB52"/>
    </sheetView>
  </sheetViews>
  <sheetFormatPr baseColWidth="10" defaultRowHeight="14.4" x14ac:dyDescent="0.3"/>
  <cols>
    <col min="1" max="1" width="5.44140625" customWidth="1"/>
    <col min="2" max="2" width="11.77734375" customWidth="1"/>
    <col min="3" max="3" width="14.44140625" bestFit="1" customWidth="1"/>
    <col min="4" max="4" width="6.109375" bestFit="1" customWidth="1"/>
    <col min="5" max="5" width="4" customWidth="1"/>
    <col min="6" max="6" width="11.6640625" bestFit="1" customWidth="1"/>
    <col min="7" max="7" width="2.6640625" bestFit="1" customWidth="1"/>
    <col min="8" max="8" width="13.33203125" customWidth="1"/>
    <col min="9" max="9" width="1.88671875" customWidth="1"/>
    <col min="10" max="10" width="11.77734375" customWidth="1"/>
    <col min="11" max="11" width="13.33203125" bestFit="1" customWidth="1"/>
    <col min="12" max="12" width="5.77734375" bestFit="1" customWidth="1"/>
    <col min="13" max="13" width="2.44140625" bestFit="1" customWidth="1"/>
    <col min="14" max="14" width="11.6640625" bestFit="1" customWidth="1"/>
    <col min="15" max="15" width="2.6640625" bestFit="1" customWidth="1"/>
    <col min="16" max="16" width="10.5546875" customWidth="1"/>
    <col min="17" max="17" width="2.77734375" customWidth="1"/>
    <col min="18" max="19" width="2.33203125" customWidth="1"/>
    <col min="20" max="20" width="11.77734375" customWidth="1"/>
    <col min="21" max="21" width="28.33203125" customWidth="1"/>
    <col min="22" max="22" width="9" bestFit="1" customWidth="1"/>
    <col min="23" max="23" width="5.88671875" customWidth="1"/>
    <col min="24" max="24" width="3.88671875" customWidth="1"/>
    <col min="25" max="27" width="2.5546875" customWidth="1"/>
    <col min="28" max="28" width="10.5546875" customWidth="1"/>
    <col min="29" max="29" width="2.44140625" customWidth="1"/>
    <col min="30" max="30" width="6.77734375" bestFit="1" customWidth="1"/>
    <col min="31" max="31" width="4.5546875" bestFit="1" customWidth="1"/>
    <col min="32" max="32" width="12" bestFit="1" customWidth="1"/>
    <col min="33" max="33" width="5" bestFit="1" customWidth="1"/>
    <col min="35" max="35" width="4.5546875" bestFit="1" customWidth="1"/>
    <col min="36" max="36" width="2.5546875" bestFit="1" customWidth="1"/>
  </cols>
  <sheetData>
    <row r="2" spans="1:34" ht="21" x14ac:dyDescent="0.4">
      <c r="B2" s="21" t="s">
        <v>25</v>
      </c>
    </row>
    <row r="3" spans="1:34" ht="21" x14ac:dyDescent="0.4">
      <c r="A3" s="21"/>
    </row>
    <row r="4" spans="1:34" ht="18" x14ac:dyDescent="0.35">
      <c r="B4" s="20" t="s">
        <v>7</v>
      </c>
      <c r="C4" s="46" t="s">
        <v>47</v>
      </c>
    </row>
    <row r="5" spans="1:34" x14ac:dyDescent="0.3">
      <c r="A5" s="16"/>
      <c r="B5" s="16"/>
    </row>
    <row r="6" spans="1:34" x14ac:dyDescent="0.3">
      <c r="B6" s="48">
        <v>1000</v>
      </c>
      <c r="C6" s="16" t="s">
        <v>8</v>
      </c>
      <c r="D6" s="33">
        <v>20</v>
      </c>
      <c r="E6" s="16" t="s">
        <v>1</v>
      </c>
      <c r="F6" s="16" t="s">
        <v>9</v>
      </c>
      <c r="G6" s="16"/>
      <c r="H6" s="16"/>
      <c r="I6" s="16"/>
      <c r="J6" s="16"/>
      <c r="K6" s="16"/>
      <c r="L6" s="33">
        <v>59</v>
      </c>
      <c r="M6" s="16" t="s">
        <v>1</v>
      </c>
      <c r="N6" s="16" t="s">
        <v>9</v>
      </c>
      <c r="O6" s="16"/>
      <c r="P6" s="16"/>
      <c r="Q6" s="16"/>
      <c r="R6" s="16"/>
      <c r="S6" s="16"/>
      <c r="T6" s="16" t="s">
        <v>11</v>
      </c>
      <c r="U6" s="16"/>
      <c r="V6" s="51">
        <v>98.249754286290468</v>
      </c>
      <c r="W6" s="16" t="s">
        <v>1</v>
      </c>
      <c r="X6" s="16"/>
    </row>
    <row r="7" spans="1:34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23</v>
      </c>
      <c r="U7" s="16"/>
      <c r="V7" s="51">
        <v>74.534161490683232</v>
      </c>
      <c r="W7" s="16" t="s">
        <v>1</v>
      </c>
      <c r="X7" s="16"/>
    </row>
    <row r="8" spans="1:34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34" s="49" customFormat="1" ht="18" x14ac:dyDescent="0.3">
      <c r="B9" s="56" t="s">
        <v>73</v>
      </c>
      <c r="C9" s="57"/>
      <c r="D9" s="57"/>
      <c r="E9" s="57"/>
      <c r="F9" s="57"/>
      <c r="G9" s="57"/>
      <c r="H9" s="57"/>
      <c r="I9" s="57"/>
      <c r="J9" s="56" t="s">
        <v>84</v>
      </c>
      <c r="K9" s="57"/>
      <c r="L9" s="57"/>
      <c r="M9" s="57"/>
      <c r="N9" s="57"/>
      <c r="O9" s="57"/>
      <c r="P9" s="57"/>
      <c r="Q9" s="57"/>
      <c r="R9" s="57"/>
      <c r="S9" s="57"/>
      <c r="T9" s="56" t="s">
        <v>74</v>
      </c>
    </row>
    <row r="10" spans="1:34" ht="15" thickBot="1" x14ac:dyDescent="0.35">
      <c r="B10" s="1"/>
      <c r="C10" s="16" t="s">
        <v>0</v>
      </c>
      <c r="D10" s="44">
        <v>1</v>
      </c>
      <c r="E10" t="s">
        <v>1</v>
      </c>
      <c r="F10">
        <f>$B$6*D10%</f>
        <v>10</v>
      </c>
      <c r="G10" t="s">
        <v>10</v>
      </c>
      <c r="J10" s="1"/>
      <c r="K10" s="16" t="s">
        <v>0</v>
      </c>
      <c r="L10" s="44">
        <v>1</v>
      </c>
      <c r="M10" t="s">
        <v>1</v>
      </c>
      <c r="N10">
        <f>$B$6*L10%</f>
        <v>10</v>
      </c>
      <c r="O10" t="s">
        <v>10</v>
      </c>
      <c r="T10" s="1"/>
      <c r="U10" s="16" t="s">
        <v>0</v>
      </c>
      <c r="V10">
        <f>F10</f>
        <v>10</v>
      </c>
      <c r="W10" t="s">
        <v>10</v>
      </c>
    </row>
    <row r="11" spans="1:34" x14ac:dyDescent="0.3">
      <c r="B11" s="2"/>
      <c r="C11" s="36"/>
      <c r="D11" s="29"/>
      <c r="E11" s="22"/>
      <c r="F11" s="22"/>
      <c r="G11" s="22"/>
      <c r="H11" s="22"/>
      <c r="J11" s="2"/>
      <c r="K11" s="36"/>
      <c r="L11" s="29"/>
      <c r="M11" s="22"/>
      <c r="N11" s="22"/>
      <c r="O11" s="22"/>
      <c r="P11" s="22"/>
      <c r="Q11" s="8"/>
      <c r="R11" s="37"/>
      <c r="T11" s="23"/>
      <c r="U11" s="36"/>
      <c r="V11" s="22"/>
      <c r="W11" s="22"/>
      <c r="X11" s="7"/>
    </row>
    <row r="12" spans="1:34" x14ac:dyDescent="0.3">
      <c r="B12" s="2"/>
      <c r="C12" s="16"/>
      <c r="D12" s="5"/>
      <c r="J12" s="2"/>
      <c r="K12" s="16"/>
      <c r="L12" s="5"/>
      <c r="Q12" s="8"/>
      <c r="R12" s="38"/>
      <c r="T12" s="2"/>
      <c r="U12" s="16"/>
      <c r="X12" s="8"/>
    </row>
    <row r="13" spans="1:34" x14ac:dyDescent="0.3">
      <c r="B13" s="2"/>
      <c r="C13" s="16" t="s">
        <v>2</v>
      </c>
      <c r="D13" s="44">
        <v>13</v>
      </c>
      <c r="E13" t="s">
        <v>1</v>
      </c>
      <c r="F13">
        <f>$B$6*D13%</f>
        <v>130</v>
      </c>
      <c r="G13" t="s">
        <v>10</v>
      </c>
      <c r="J13" s="2"/>
      <c r="K13" s="16" t="s">
        <v>2</v>
      </c>
      <c r="L13" s="44">
        <v>13</v>
      </c>
      <c r="M13" t="s">
        <v>1</v>
      </c>
      <c r="N13">
        <f>$B$6*L13%</f>
        <v>130</v>
      </c>
      <c r="O13" t="s">
        <v>10</v>
      </c>
      <c r="Q13" s="8"/>
      <c r="R13" s="38"/>
      <c r="T13" s="2"/>
      <c r="U13" s="16" t="s">
        <v>2</v>
      </c>
      <c r="V13">
        <f>F13</f>
        <v>130</v>
      </c>
      <c r="W13" t="s">
        <v>10</v>
      </c>
      <c r="X13" s="8"/>
    </row>
    <row r="14" spans="1:34" x14ac:dyDescent="0.3">
      <c r="B14" s="2"/>
      <c r="C14" s="16"/>
      <c r="D14" s="5"/>
      <c r="J14" s="2"/>
      <c r="K14" s="16"/>
      <c r="L14" s="5"/>
      <c r="Q14" s="8"/>
      <c r="R14" s="38"/>
      <c r="T14" s="2"/>
      <c r="U14" s="16"/>
      <c r="X14" s="8"/>
      <c r="AB14" s="35" t="s">
        <v>18</v>
      </c>
    </row>
    <row r="15" spans="1:34" ht="15" thickBot="1" x14ac:dyDescent="0.35">
      <c r="B15" s="2"/>
      <c r="C15" s="16"/>
      <c r="D15" s="5"/>
      <c r="J15" s="2"/>
      <c r="K15" s="16"/>
      <c r="L15" s="5"/>
      <c r="Q15" s="8"/>
      <c r="R15" s="38"/>
      <c r="T15" s="2"/>
      <c r="U15" s="16"/>
      <c r="X15" s="8"/>
      <c r="AB15" s="35" t="s">
        <v>16</v>
      </c>
      <c r="AD15" s="78">
        <f>V20+V17+V16+V13+V37</f>
        <v>408.37678965284033</v>
      </c>
      <c r="AE15" s="77" t="s">
        <v>10</v>
      </c>
      <c r="AF15" s="15" t="s">
        <v>15</v>
      </c>
      <c r="AG15" s="32">
        <f>V37/AD15%</f>
        <v>4.499959380272931</v>
      </c>
      <c r="AH15" s="31" t="s">
        <v>1</v>
      </c>
    </row>
    <row r="16" spans="1:34" x14ac:dyDescent="0.3">
      <c r="B16" s="3"/>
      <c r="C16" s="36" t="s">
        <v>3</v>
      </c>
      <c r="D16" s="45">
        <v>3</v>
      </c>
      <c r="E16" s="22" t="s">
        <v>1</v>
      </c>
      <c r="F16" s="22">
        <f>$B$6*D16%</f>
        <v>30</v>
      </c>
      <c r="G16" s="22" t="s">
        <v>10</v>
      </c>
      <c r="H16" s="22"/>
      <c r="J16" s="3"/>
      <c r="K16" s="36" t="s">
        <v>3</v>
      </c>
      <c r="L16" s="45">
        <v>3</v>
      </c>
      <c r="M16" s="22" t="s">
        <v>1</v>
      </c>
      <c r="N16" s="22">
        <f>$B$6*L16%</f>
        <v>30</v>
      </c>
      <c r="O16" s="22" t="s">
        <v>10</v>
      </c>
      <c r="P16" s="22"/>
      <c r="Q16" s="8"/>
      <c r="R16" s="38"/>
      <c r="T16" s="24"/>
      <c r="U16" s="36" t="s">
        <v>3</v>
      </c>
      <c r="V16" s="22">
        <f>F16</f>
        <v>30</v>
      </c>
      <c r="W16" t="s">
        <v>10</v>
      </c>
      <c r="X16" s="8"/>
      <c r="AB16" s="35" t="s">
        <v>98</v>
      </c>
      <c r="AF16" s="17" t="s">
        <v>16</v>
      </c>
      <c r="AG16" s="16"/>
      <c r="AH16" s="16"/>
    </row>
    <row r="17" spans="2:31" x14ac:dyDescent="0.3">
      <c r="B17" s="3"/>
      <c r="C17" s="16" t="s">
        <v>4</v>
      </c>
      <c r="D17" s="44">
        <v>2.5</v>
      </c>
      <c r="E17" t="s">
        <v>1</v>
      </c>
      <c r="F17">
        <f>$B$6*D17%</f>
        <v>25</v>
      </c>
      <c r="G17" t="s">
        <v>10</v>
      </c>
      <c r="J17" s="3"/>
      <c r="K17" s="16" t="s">
        <v>4</v>
      </c>
      <c r="L17" s="44">
        <v>2.5</v>
      </c>
      <c r="M17" t="s">
        <v>1</v>
      </c>
      <c r="N17">
        <f>$B$6*L17%</f>
        <v>25</v>
      </c>
      <c r="O17" t="s">
        <v>10</v>
      </c>
      <c r="Q17" s="8"/>
      <c r="R17" s="38"/>
      <c r="T17" s="3"/>
      <c r="U17" s="16" t="s">
        <v>4</v>
      </c>
      <c r="V17">
        <f>F17</f>
        <v>25</v>
      </c>
      <c r="W17" t="s">
        <v>10</v>
      </c>
      <c r="X17" s="8"/>
      <c r="AD17" s="43" t="s">
        <v>83</v>
      </c>
    </row>
    <row r="18" spans="2:31" x14ac:dyDescent="0.3">
      <c r="B18" s="3"/>
      <c r="C18" s="16"/>
      <c r="D18" s="5"/>
      <c r="J18" s="3"/>
      <c r="K18" s="16"/>
      <c r="L18" s="5"/>
      <c r="Q18" s="8"/>
      <c r="R18" s="38"/>
      <c r="T18" s="3"/>
      <c r="U18" s="16"/>
      <c r="X18" s="8"/>
    </row>
    <row r="19" spans="2:31" x14ac:dyDescent="0.3">
      <c r="B19" s="25"/>
      <c r="C19" s="36"/>
      <c r="D19" s="29"/>
      <c r="E19" s="22"/>
      <c r="F19" s="22"/>
      <c r="G19" s="22"/>
      <c r="H19" s="22"/>
      <c r="J19" s="25"/>
      <c r="K19" s="36"/>
      <c r="L19" s="29"/>
      <c r="M19" s="22"/>
      <c r="N19" s="22"/>
      <c r="O19" s="22"/>
      <c r="P19" s="22"/>
      <c r="R19" s="38"/>
      <c r="T19" s="72"/>
      <c r="U19" s="36" t="s">
        <v>12</v>
      </c>
      <c r="V19" s="22"/>
      <c r="X19" s="8"/>
    </row>
    <row r="20" spans="2:31" ht="15" thickBot="1" x14ac:dyDescent="0.35">
      <c r="B20" s="4"/>
      <c r="C20" s="16"/>
      <c r="D20" s="5"/>
      <c r="J20" s="4"/>
      <c r="K20" s="16"/>
      <c r="L20" s="5"/>
      <c r="R20" s="39"/>
      <c r="T20" s="73"/>
      <c r="U20" s="16" t="s">
        <v>13</v>
      </c>
      <c r="V20">
        <f>F26-V26</f>
        <v>204.99999999999989</v>
      </c>
      <c r="W20" s="30" t="s">
        <v>10</v>
      </c>
      <c r="X20" s="9"/>
    </row>
    <row r="21" spans="2:31" x14ac:dyDescent="0.3">
      <c r="B21" s="4"/>
      <c r="C21" s="16"/>
      <c r="D21" s="5"/>
      <c r="J21" s="4"/>
      <c r="K21" s="16"/>
      <c r="L21" s="5"/>
      <c r="T21" s="26"/>
      <c r="U21" s="36"/>
      <c r="V21" s="22"/>
      <c r="Z21" s="11"/>
    </row>
    <row r="22" spans="2:31" x14ac:dyDescent="0.3">
      <c r="B22" s="4"/>
      <c r="C22" s="16"/>
      <c r="D22" s="5"/>
      <c r="J22" s="4"/>
      <c r="K22" s="16"/>
      <c r="L22" s="5"/>
      <c r="T22" s="74"/>
      <c r="U22" s="16"/>
      <c r="Z22" s="12"/>
    </row>
    <row r="23" spans="2:31" x14ac:dyDescent="0.3">
      <c r="B23" s="4"/>
      <c r="C23" s="16"/>
      <c r="D23" s="5"/>
      <c r="J23" s="4"/>
      <c r="K23" s="16"/>
      <c r="L23" s="5"/>
      <c r="T23" s="74"/>
      <c r="U23" s="16"/>
      <c r="Z23" s="12"/>
    </row>
    <row r="24" spans="2:31" x14ac:dyDescent="0.3">
      <c r="B24" s="4"/>
      <c r="J24" s="4"/>
      <c r="T24" s="74"/>
      <c r="Z24" s="12"/>
    </row>
    <row r="25" spans="2:31" x14ac:dyDescent="0.3">
      <c r="B25" s="4"/>
      <c r="C25" s="16"/>
      <c r="D25" s="5"/>
      <c r="J25" s="4"/>
      <c r="K25" s="16"/>
      <c r="L25" s="5"/>
      <c r="T25" s="74"/>
      <c r="U25" s="16"/>
      <c r="Z25" s="12"/>
      <c r="AB25" s="34" t="s">
        <v>5</v>
      </c>
    </row>
    <row r="26" spans="2:31" x14ac:dyDescent="0.3">
      <c r="B26" s="4"/>
      <c r="C26" s="16" t="s">
        <v>5</v>
      </c>
      <c r="D26" s="5">
        <f>100-D17-D16-D13-D10</f>
        <v>80.5</v>
      </c>
      <c r="E26" t="s">
        <v>1</v>
      </c>
      <c r="F26">
        <f>$B$6*D26%</f>
        <v>805</v>
      </c>
      <c r="G26" t="s">
        <v>10</v>
      </c>
      <c r="J26" s="4"/>
      <c r="K26" s="16" t="s">
        <v>5</v>
      </c>
      <c r="L26" s="5">
        <f>100-L17-L16-L13-L10</f>
        <v>80.5</v>
      </c>
      <c r="M26" t="s">
        <v>1</v>
      </c>
      <c r="N26">
        <f>$B$6*L26%</f>
        <v>805</v>
      </c>
      <c r="O26" t="s">
        <v>10</v>
      </c>
      <c r="T26" s="74"/>
      <c r="U26" s="16" t="s">
        <v>96</v>
      </c>
      <c r="V26">
        <f>F26*V7%</f>
        <v>600.00000000000011</v>
      </c>
      <c r="W26" t="s">
        <v>10</v>
      </c>
      <c r="Z26" s="12"/>
      <c r="AB26" s="34" t="s">
        <v>19</v>
      </c>
      <c r="AD26" s="63">
        <f>V26+V34</f>
        <v>631.57805433829981</v>
      </c>
      <c r="AE26" s="16" t="s">
        <v>10</v>
      </c>
    </row>
    <row r="27" spans="2:31" x14ac:dyDescent="0.3">
      <c r="B27" s="4"/>
      <c r="C27" s="16"/>
      <c r="D27" s="5"/>
      <c r="J27" s="4"/>
      <c r="K27" s="16"/>
      <c r="L27" s="5"/>
      <c r="T27" s="74"/>
      <c r="U27" s="16"/>
      <c r="Z27" s="12"/>
    </row>
    <row r="28" spans="2:31" x14ac:dyDescent="0.3">
      <c r="B28" s="4"/>
      <c r="C28" s="16"/>
      <c r="D28" s="5"/>
      <c r="J28" s="4"/>
      <c r="K28" s="16"/>
      <c r="L28" s="5"/>
      <c r="T28" s="74"/>
      <c r="U28" s="16"/>
      <c r="Z28" s="12"/>
      <c r="AB28" s="10"/>
    </row>
    <row r="29" spans="2:31" x14ac:dyDescent="0.3">
      <c r="B29" s="4"/>
      <c r="C29" s="16"/>
      <c r="D29" s="5"/>
      <c r="J29" s="4"/>
      <c r="K29" s="16"/>
      <c r="L29" s="5"/>
      <c r="T29" s="74"/>
      <c r="U29" s="16"/>
      <c r="Z29" s="12"/>
    </row>
    <row r="30" spans="2:31" x14ac:dyDescent="0.3">
      <c r="B30" s="4"/>
      <c r="C30" s="16"/>
      <c r="D30" s="5"/>
      <c r="J30" s="4"/>
      <c r="K30" s="16"/>
      <c r="L30" s="5"/>
      <c r="T30" s="74"/>
      <c r="U30" s="16"/>
      <c r="Z30" s="12"/>
    </row>
    <row r="31" spans="2:31" x14ac:dyDescent="0.3">
      <c r="B31" s="4"/>
      <c r="C31" s="16"/>
      <c r="D31" s="5"/>
      <c r="J31" s="4"/>
      <c r="K31" s="16"/>
      <c r="L31" s="5"/>
      <c r="T31" s="74"/>
      <c r="U31" s="16"/>
      <c r="Z31" s="12"/>
    </row>
    <row r="32" spans="2:31" ht="15" thickBot="1" x14ac:dyDescent="0.35">
      <c r="B32" s="4"/>
      <c r="C32" s="16"/>
      <c r="D32" s="5"/>
      <c r="J32" s="4"/>
      <c r="K32" s="16"/>
      <c r="L32" s="5"/>
      <c r="T32" s="75"/>
      <c r="U32" s="16"/>
      <c r="Z32" s="12"/>
    </row>
    <row r="33" spans="2:34" x14ac:dyDescent="0.3">
      <c r="B33" s="6"/>
      <c r="C33" s="36"/>
      <c r="D33" s="29"/>
      <c r="E33" s="22"/>
      <c r="F33" s="22"/>
      <c r="G33" s="22"/>
      <c r="H33" s="22"/>
      <c r="J33" s="6"/>
      <c r="K33" s="36"/>
      <c r="L33" s="29"/>
      <c r="M33" s="22"/>
      <c r="N33" s="22"/>
      <c r="O33" s="22"/>
      <c r="P33" s="22"/>
      <c r="T33" s="28"/>
      <c r="U33" s="36"/>
      <c r="V33" s="29"/>
      <c r="Z33" s="12"/>
      <c r="AB33" s="22"/>
      <c r="AC33" s="22"/>
      <c r="AD33" s="22"/>
      <c r="AE33" s="7"/>
    </row>
    <row r="34" spans="2:34" x14ac:dyDescent="0.3">
      <c r="B34" s="6"/>
      <c r="C34" s="16"/>
      <c r="D34" s="5"/>
      <c r="J34" s="6"/>
      <c r="K34" s="16"/>
      <c r="L34" s="5"/>
      <c r="T34" s="27"/>
      <c r="U34" s="16" t="s">
        <v>14</v>
      </c>
      <c r="V34" s="60">
        <f>V26/N67*N68</f>
        <v>31.578054338299744</v>
      </c>
      <c r="W34" t="s">
        <v>10</v>
      </c>
      <c r="Z34" s="12"/>
      <c r="AE34" s="8"/>
      <c r="AG34" s="32">
        <f>V34/AD26%</f>
        <v>4.9998656731959858</v>
      </c>
      <c r="AH34" s="31" t="s">
        <v>1</v>
      </c>
    </row>
    <row r="35" spans="2:34" ht="15" thickBot="1" x14ac:dyDescent="0.35">
      <c r="B35" s="6"/>
      <c r="C35" s="16"/>
      <c r="D35" s="5"/>
      <c r="J35" s="6"/>
      <c r="K35" s="16"/>
      <c r="L35" s="5"/>
      <c r="T35" s="27"/>
      <c r="U35" s="16"/>
      <c r="V35" s="5"/>
      <c r="Z35" s="13"/>
      <c r="AE35" s="8"/>
    </row>
    <row r="36" spans="2:34" x14ac:dyDescent="0.3">
      <c r="B36" s="6"/>
      <c r="C36" s="16"/>
      <c r="D36" s="5"/>
      <c r="J36" s="6"/>
      <c r="K36" s="16"/>
      <c r="L36" s="5"/>
      <c r="T36" s="6"/>
      <c r="U36" s="36"/>
      <c r="V36" s="22"/>
      <c r="W36" s="22"/>
      <c r="X36" s="7"/>
      <c r="AB36" s="22"/>
      <c r="AC36" s="22"/>
      <c r="AD36" s="22"/>
      <c r="AE36" s="8"/>
    </row>
    <row r="37" spans="2:34" x14ac:dyDescent="0.3">
      <c r="B37" s="6"/>
      <c r="C37" s="16"/>
      <c r="D37" s="5"/>
      <c r="J37" s="6"/>
      <c r="K37" s="16"/>
      <c r="L37" s="5"/>
      <c r="T37" s="6"/>
      <c r="U37" s="16" t="s">
        <v>27</v>
      </c>
      <c r="V37" s="60">
        <f>(SUM(V10:V34)/V6%)-(SUM(V10:V34))</f>
        <v>18.376789652840444</v>
      </c>
      <c r="W37" t="s">
        <v>10</v>
      </c>
      <c r="X37" s="8"/>
      <c r="AB37" s="15" t="s">
        <v>38</v>
      </c>
      <c r="AC37" s="15"/>
      <c r="AE37" s="8"/>
      <c r="AF37" s="15" t="s">
        <v>17</v>
      </c>
    </row>
    <row r="38" spans="2:34" x14ac:dyDescent="0.3">
      <c r="B38" s="6"/>
      <c r="C38" s="16"/>
      <c r="D38" s="5"/>
      <c r="J38" s="6"/>
      <c r="K38" s="16"/>
      <c r="L38" s="5"/>
      <c r="T38" s="6"/>
      <c r="U38" s="30"/>
      <c r="V38" s="62"/>
      <c r="X38" s="8"/>
      <c r="AB38" s="15" t="s">
        <v>35</v>
      </c>
      <c r="AC38" s="15"/>
      <c r="AD38" s="32">
        <f>V37/V41%</f>
        <v>1.7502457137095233</v>
      </c>
      <c r="AE38" s="53" t="s">
        <v>1</v>
      </c>
      <c r="AF38" s="15" t="s">
        <v>36</v>
      </c>
      <c r="AG38" s="32">
        <f>(V34+V37)/V41%</f>
        <v>4.7578088026385368</v>
      </c>
      <c r="AH38" s="31" t="s">
        <v>1</v>
      </c>
    </row>
    <row r="39" spans="2:34" x14ac:dyDescent="0.3">
      <c r="B39" s="6"/>
      <c r="C39" s="16"/>
      <c r="D39" s="5"/>
      <c r="J39" s="6"/>
      <c r="K39" s="16"/>
      <c r="L39" s="5"/>
      <c r="V39" s="60"/>
      <c r="X39" s="8"/>
      <c r="AB39" s="15" t="s">
        <v>34</v>
      </c>
      <c r="AC39" s="15"/>
      <c r="AD39" s="16"/>
      <c r="AE39" s="8"/>
      <c r="AF39" s="15" t="s">
        <v>37</v>
      </c>
      <c r="AG39" s="16"/>
      <c r="AH39" s="16"/>
    </row>
    <row r="40" spans="2:34" x14ac:dyDescent="0.3">
      <c r="B40" s="6"/>
      <c r="C40" s="16"/>
      <c r="D40" s="5"/>
      <c r="J40" s="6"/>
      <c r="K40" s="16"/>
      <c r="L40" s="5"/>
      <c r="U40" s="16" t="s">
        <v>24</v>
      </c>
      <c r="V40" s="63"/>
      <c r="X40" s="8"/>
      <c r="AB40" s="15" t="s">
        <v>39</v>
      </c>
      <c r="AE40" s="8"/>
      <c r="AG40" s="16"/>
      <c r="AH40" s="16"/>
    </row>
    <row r="41" spans="2:34" ht="15" thickBot="1" x14ac:dyDescent="0.35">
      <c r="B41" s="6"/>
      <c r="C41" s="16"/>
      <c r="D41" s="5"/>
      <c r="J41" s="6"/>
      <c r="K41" s="16"/>
      <c r="L41" s="5"/>
      <c r="U41" s="16" t="s">
        <v>20</v>
      </c>
      <c r="V41" s="63">
        <f>SUM(V10:V38)</f>
        <v>1049.9548439911403</v>
      </c>
      <c r="W41" t="s">
        <v>10</v>
      </c>
      <c r="X41" s="9"/>
      <c r="AB41" s="30"/>
      <c r="AC41" s="30"/>
      <c r="AD41" s="30"/>
      <c r="AE41" s="9"/>
    </row>
    <row r="42" spans="2:34" x14ac:dyDescent="0.3">
      <c r="B42" s="6"/>
      <c r="C42" s="16" t="s">
        <v>6</v>
      </c>
      <c r="D42" s="5"/>
      <c r="F42" s="14">
        <f>F57-F26-F17-F16-F13-F10</f>
        <v>4000</v>
      </c>
      <c r="G42" t="s">
        <v>10</v>
      </c>
      <c r="J42" s="6"/>
      <c r="K42" s="16" t="s">
        <v>6</v>
      </c>
      <c r="L42" s="5"/>
      <c r="N42" s="14">
        <f>N57-N26-N17-N16-N13-N10</f>
        <v>694.91525423728831</v>
      </c>
      <c r="O42" t="s">
        <v>10</v>
      </c>
      <c r="U42" s="22"/>
      <c r="V42" s="40"/>
      <c r="W42" s="22"/>
    </row>
    <row r="43" spans="2:34" x14ac:dyDescent="0.3">
      <c r="B43" s="6"/>
      <c r="C43" s="16"/>
      <c r="D43" s="5"/>
      <c r="J43" s="16"/>
      <c r="K43" s="16"/>
      <c r="L43" s="5"/>
    </row>
    <row r="44" spans="2:34" x14ac:dyDescent="0.3">
      <c r="B44" s="6"/>
      <c r="C44" s="16"/>
      <c r="D44" s="5"/>
      <c r="J44" s="16"/>
      <c r="K44" s="16"/>
      <c r="L44" s="5"/>
    </row>
    <row r="45" spans="2:34" x14ac:dyDescent="0.3">
      <c r="B45" s="6"/>
      <c r="C45" s="16"/>
      <c r="D45" s="5"/>
      <c r="J45" s="16"/>
      <c r="K45" s="64" t="s">
        <v>91</v>
      </c>
      <c r="L45" s="66"/>
      <c r="M45" s="64"/>
      <c r="N45" s="67">
        <f>F57-N57</f>
        <v>3305.0847457627115</v>
      </c>
      <c r="O45" s="64" t="s">
        <v>10</v>
      </c>
      <c r="P45" s="64"/>
      <c r="Q45" s="64"/>
      <c r="R45" s="64"/>
      <c r="S45" s="64"/>
      <c r="T45" s="64"/>
      <c r="U45" s="64" t="s">
        <v>91</v>
      </c>
      <c r="V45" s="67">
        <f>N57-V41</f>
        <v>644.96041024614806</v>
      </c>
      <c r="W45" s="64" t="s">
        <v>10</v>
      </c>
      <c r="AB45" s="31" t="s">
        <v>99</v>
      </c>
    </row>
    <row r="46" spans="2:34" x14ac:dyDescent="0.3">
      <c r="B46" s="6"/>
      <c r="C46" s="16"/>
      <c r="D46" s="5"/>
      <c r="J46" s="16"/>
      <c r="K46" s="16"/>
      <c r="L46" s="5"/>
      <c r="AB46" s="31" t="s">
        <v>101</v>
      </c>
    </row>
    <row r="47" spans="2:34" x14ac:dyDescent="0.3">
      <c r="B47" s="6"/>
      <c r="C47" s="16"/>
      <c r="D47" s="5"/>
      <c r="J47" s="16"/>
      <c r="K47" s="16"/>
      <c r="L47" s="5"/>
      <c r="AB47" s="31" t="s">
        <v>100</v>
      </c>
      <c r="AD47" s="32">
        <f>AD38-0.15</f>
        <v>1.6002457137095234</v>
      </c>
    </row>
    <row r="48" spans="2:34" x14ac:dyDescent="0.3">
      <c r="B48" s="6"/>
      <c r="C48" s="16"/>
      <c r="D48" s="5"/>
      <c r="J48" s="16"/>
      <c r="K48" s="16"/>
      <c r="L48" s="5"/>
    </row>
    <row r="49" spans="2:27" x14ac:dyDescent="0.3">
      <c r="B49" s="6"/>
      <c r="C49" s="16"/>
      <c r="D49" s="5"/>
      <c r="J49" s="16"/>
      <c r="K49" s="16"/>
      <c r="L49" s="5"/>
    </row>
    <row r="50" spans="2:27" x14ac:dyDescent="0.3">
      <c r="B50" s="6"/>
      <c r="C50" s="16"/>
      <c r="D50" s="5"/>
    </row>
    <row r="51" spans="2:27" x14ac:dyDescent="0.3">
      <c r="B51" s="6"/>
      <c r="C51" s="16"/>
      <c r="D51" s="5"/>
    </row>
    <row r="52" spans="2:27" x14ac:dyDescent="0.3">
      <c r="B52" s="6"/>
      <c r="C52" s="16"/>
      <c r="D52" s="5"/>
    </row>
    <row r="53" spans="2:27" x14ac:dyDescent="0.3">
      <c r="B53" s="6"/>
      <c r="C53" s="16"/>
      <c r="D53" s="5"/>
    </row>
    <row r="54" spans="2:27" x14ac:dyDescent="0.3">
      <c r="B54" s="16"/>
      <c r="C54" s="16"/>
      <c r="D54" s="5"/>
    </row>
    <row r="55" spans="2:27" x14ac:dyDescent="0.3">
      <c r="B55" s="16"/>
      <c r="C55" s="16"/>
      <c r="D55" s="5"/>
    </row>
    <row r="56" spans="2:27" x14ac:dyDescent="0.3">
      <c r="D56" s="5"/>
      <c r="L56" s="5"/>
    </row>
    <row r="57" spans="2:27" x14ac:dyDescent="0.3">
      <c r="B57" s="42" t="s">
        <v>48</v>
      </c>
      <c r="C57" s="16" t="s">
        <v>22</v>
      </c>
      <c r="D57" s="19">
        <f>B6/F57%</f>
        <v>20</v>
      </c>
      <c r="E57" s="16" t="s">
        <v>1</v>
      </c>
      <c r="F57" s="47">
        <f>B6/D6%</f>
        <v>5000</v>
      </c>
      <c r="G57" s="16" t="s">
        <v>10</v>
      </c>
      <c r="H57" s="16"/>
      <c r="I57" s="16"/>
      <c r="J57" s="42" t="s">
        <v>48</v>
      </c>
      <c r="K57" s="16" t="s">
        <v>22</v>
      </c>
      <c r="L57" s="19">
        <f>B6/N57%</f>
        <v>58.999999999999993</v>
      </c>
      <c r="M57" s="16" t="s">
        <v>1</v>
      </c>
      <c r="N57" s="47">
        <f>B6/L6%</f>
        <v>1694.9152542372883</v>
      </c>
      <c r="O57" s="16" t="s">
        <v>10</v>
      </c>
      <c r="P57" s="16"/>
      <c r="U57" s="16" t="s">
        <v>29</v>
      </c>
      <c r="V57" s="16"/>
    </row>
    <row r="58" spans="2:27" x14ac:dyDescent="0.3">
      <c r="B58" s="42" t="s">
        <v>49</v>
      </c>
      <c r="C58" s="16" t="s">
        <v>28</v>
      </c>
      <c r="F58" s="47">
        <f>B6</f>
        <v>1000</v>
      </c>
      <c r="G58" s="16" t="s">
        <v>10</v>
      </c>
      <c r="J58" s="42" t="s">
        <v>49</v>
      </c>
      <c r="K58" s="16" t="s">
        <v>28</v>
      </c>
      <c r="N58" s="47">
        <f>B6</f>
        <v>1000</v>
      </c>
      <c r="O58" s="16" t="s">
        <v>10</v>
      </c>
      <c r="Q58" s="16"/>
      <c r="R58" s="16"/>
      <c r="S58" s="16"/>
      <c r="U58" s="16" t="s">
        <v>20</v>
      </c>
      <c r="V58" s="47">
        <f>SUM(V10:V34)</f>
        <v>1031.5780543382998</v>
      </c>
      <c r="W58" t="s">
        <v>10</v>
      </c>
    </row>
    <row r="59" spans="2:27" x14ac:dyDescent="0.3">
      <c r="F59" s="14"/>
      <c r="N59" s="14"/>
    </row>
    <row r="60" spans="2:27" x14ac:dyDescent="0.3">
      <c r="B60" s="42" t="s">
        <v>41</v>
      </c>
      <c r="C60" s="16" t="s">
        <v>42</v>
      </c>
      <c r="D60" s="44">
        <v>97.5</v>
      </c>
      <c r="E60" t="s">
        <v>1</v>
      </c>
      <c r="F60" s="14"/>
      <c r="J60" s="42" t="s">
        <v>88</v>
      </c>
      <c r="K60" s="16"/>
      <c r="L60" s="5"/>
      <c r="N60" s="14"/>
      <c r="U60" s="16" t="s">
        <v>30</v>
      </c>
      <c r="V60" s="33">
        <v>1.3</v>
      </c>
      <c r="W60" s="16" t="s">
        <v>1</v>
      </c>
    </row>
    <row r="61" spans="2:27" x14ac:dyDescent="0.3">
      <c r="C61" s="16" t="s">
        <v>43</v>
      </c>
      <c r="F61" s="47">
        <f>$F$58/D60%</f>
        <v>1025.6410256410256</v>
      </c>
      <c r="G61" t="s">
        <v>10</v>
      </c>
      <c r="J61" s="16"/>
      <c r="K61" s="16"/>
      <c r="L61" s="5"/>
      <c r="N61" s="14"/>
      <c r="U61" s="16" t="s">
        <v>31</v>
      </c>
      <c r="V61" s="47">
        <f>V58-(V58*V60%)</f>
        <v>1018.1675396319019</v>
      </c>
      <c r="W61" s="19" t="s">
        <v>10</v>
      </c>
    </row>
    <row r="62" spans="2:27" x14ac:dyDescent="0.3">
      <c r="F62" s="14"/>
      <c r="J62" s="16" t="s">
        <v>86</v>
      </c>
      <c r="K62" s="16"/>
      <c r="L62" s="5"/>
      <c r="N62" s="14">
        <f>V10+V13+V16+V17+V20</f>
        <v>399.99999999999989</v>
      </c>
      <c r="O62" t="s">
        <v>10</v>
      </c>
      <c r="AA62" s="16"/>
    </row>
    <row r="63" spans="2:27" x14ac:dyDescent="0.3">
      <c r="B63" s="42" t="s">
        <v>46</v>
      </c>
      <c r="C63" s="16" t="s">
        <v>42</v>
      </c>
      <c r="D63" s="44">
        <v>93</v>
      </c>
      <c r="E63" t="s">
        <v>1</v>
      </c>
      <c r="F63" s="14"/>
      <c r="J63" s="16" t="s">
        <v>6</v>
      </c>
      <c r="K63" s="16"/>
      <c r="L63" s="5"/>
      <c r="N63" s="14">
        <f>N42-V34</f>
        <v>663.33719989898862</v>
      </c>
      <c r="O63" t="s">
        <v>10</v>
      </c>
      <c r="U63" s="16" t="s">
        <v>32</v>
      </c>
      <c r="V63" s="33">
        <v>1</v>
      </c>
      <c r="W63" s="16" t="s">
        <v>1</v>
      </c>
      <c r="X63" t="s">
        <v>71</v>
      </c>
      <c r="AA63" s="16"/>
    </row>
    <row r="64" spans="2:27" x14ac:dyDescent="0.3">
      <c r="C64" s="16" t="s">
        <v>43</v>
      </c>
      <c r="F64" s="47">
        <f>$F$61/D63%</f>
        <v>1102.8398125172318</v>
      </c>
      <c r="G64" t="s">
        <v>10</v>
      </c>
      <c r="J64" s="16" t="s">
        <v>87</v>
      </c>
      <c r="N64" s="14">
        <f>SUM(N62:N63)</f>
        <v>1063.3371998989885</v>
      </c>
      <c r="O64" t="s">
        <v>10</v>
      </c>
      <c r="U64" s="16" t="s">
        <v>40</v>
      </c>
      <c r="V64" s="19">
        <f>V6</f>
        <v>98.249754286290468</v>
      </c>
      <c r="W64" s="16" t="s">
        <v>1</v>
      </c>
      <c r="Z64" s="16"/>
      <c r="AA64" s="16"/>
    </row>
    <row r="65" spans="2:29" x14ac:dyDescent="0.3">
      <c r="J65" s="31" t="s">
        <v>85</v>
      </c>
      <c r="K65" s="31"/>
      <c r="L65" s="32"/>
      <c r="M65" s="31"/>
      <c r="N65" s="55">
        <f>N62/N64%</f>
        <v>37.617418071896459</v>
      </c>
      <c r="O65" s="31" t="s">
        <v>1</v>
      </c>
      <c r="Z65" s="16"/>
      <c r="AA65" s="16"/>
    </row>
    <row r="66" spans="2:29" x14ac:dyDescent="0.3">
      <c r="U66" s="16" t="s">
        <v>33</v>
      </c>
      <c r="V66" s="47">
        <f>(V61/V64%)-((V61/V64%)*V63%)</f>
        <v>1025.942376709063</v>
      </c>
      <c r="W66" s="16" t="s">
        <v>10</v>
      </c>
      <c r="Z66" s="16"/>
      <c r="AA66" s="16"/>
    </row>
    <row r="67" spans="2:29" x14ac:dyDescent="0.3">
      <c r="J67" s="69" t="s">
        <v>92</v>
      </c>
      <c r="N67">
        <v>342.3</v>
      </c>
      <c r="O67" t="s">
        <v>93</v>
      </c>
    </row>
    <row r="68" spans="2:29" x14ac:dyDescent="0.3">
      <c r="J68" s="69" t="s">
        <v>94</v>
      </c>
      <c r="N68" s="50">
        <v>18.015280000000001</v>
      </c>
      <c r="O68" t="s">
        <v>93</v>
      </c>
      <c r="U68" s="31" t="s">
        <v>21</v>
      </c>
      <c r="V68" s="52">
        <f>V66/F58%</f>
        <v>102.5942376709063</v>
      </c>
      <c r="W68" s="31" t="s">
        <v>1</v>
      </c>
      <c r="X68" s="31" t="s">
        <v>78</v>
      </c>
      <c r="Y68" s="16"/>
      <c r="Z68" s="16"/>
      <c r="AC68" s="31" t="s">
        <v>82</v>
      </c>
    </row>
    <row r="69" spans="2:29" x14ac:dyDescent="0.3">
      <c r="U69" s="31" t="s">
        <v>44</v>
      </c>
      <c r="V69" s="52">
        <f>V66/F61%</f>
        <v>100.02938172913365</v>
      </c>
      <c r="W69" s="43" t="s">
        <v>1</v>
      </c>
      <c r="X69" s="31" t="s">
        <v>79</v>
      </c>
      <c r="AC69" s="31" t="s">
        <v>82</v>
      </c>
    </row>
    <row r="70" spans="2:29" x14ac:dyDescent="0.3">
      <c r="U70" s="31" t="s">
        <v>44</v>
      </c>
      <c r="V70" s="52">
        <f>V66/F64%</f>
        <v>93.027325008094294</v>
      </c>
      <c r="W70" s="43" t="s">
        <v>1</v>
      </c>
      <c r="X70" s="31" t="s">
        <v>80</v>
      </c>
      <c r="AC70" s="31" t="s">
        <v>82</v>
      </c>
    </row>
    <row r="73" spans="2:29" x14ac:dyDescent="0.3">
      <c r="B73" s="59" t="s">
        <v>64</v>
      </c>
      <c r="C73" s="43" t="s">
        <v>72</v>
      </c>
    </row>
    <row r="74" spans="2:29" x14ac:dyDescent="0.3">
      <c r="B74" s="43"/>
      <c r="C74" s="43" t="s">
        <v>75</v>
      </c>
    </row>
    <row r="75" spans="2:29" x14ac:dyDescent="0.3">
      <c r="B75" s="43"/>
    </row>
    <row r="76" spans="2:29" x14ac:dyDescent="0.3">
      <c r="B76" s="43"/>
      <c r="C76" s="43" t="s">
        <v>53</v>
      </c>
    </row>
    <row r="77" spans="2:29" x14ac:dyDescent="0.3">
      <c r="B77" s="43"/>
      <c r="C77" s="43" t="s">
        <v>55</v>
      </c>
    </row>
    <row r="78" spans="2:29" x14ac:dyDescent="0.3">
      <c r="B78" s="43"/>
      <c r="C78" s="43" t="s">
        <v>54</v>
      </c>
    </row>
    <row r="79" spans="2:29" x14ac:dyDescent="0.3">
      <c r="B79" s="43"/>
      <c r="C79" s="43" t="s">
        <v>61</v>
      </c>
    </row>
    <row r="80" spans="2:29" x14ac:dyDescent="0.3">
      <c r="B80" s="43"/>
      <c r="C80" s="43" t="s">
        <v>68</v>
      </c>
    </row>
    <row r="81" spans="2:3" x14ac:dyDescent="0.3">
      <c r="B81" s="43"/>
      <c r="C81" s="43" t="s">
        <v>65</v>
      </c>
    </row>
    <row r="82" spans="2:3" x14ac:dyDescent="0.3">
      <c r="C82" s="43"/>
    </row>
    <row r="83" spans="2:3" x14ac:dyDescent="0.3">
      <c r="C83" s="43" t="s">
        <v>57</v>
      </c>
    </row>
    <row r="84" spans="2:3" x14ac:dyDescent="0.3">
      <c r="C84" s="43" t="s">
        <v>66</v>
      </c>
    </row>
    <row r="85" spans="2:3" x14ac:dyDescent="0.3">
      <c r="C85" s="43"/>
    </row>
    <row r="86" spans="2:3" x14ac:dyDescent="0.3">
      <c r="C86" s="43" t="s">
        <v>62</v>
      </c>
    </row>
    <row r="87" spans="2:3" x14ac:dyDescent="0.3">
      <c r="C87" s="43" t="s">
        <v>76</v>
      </c>
    </row>
    <row r="88" spans="2:3" x14ac:dyDescent="0.3">
      <c r="C88" s="43" t="s">
        <v>69</v>
      </c>
    </row>
    <row r="89" spans="2:3" x14ac:dyDescent="0.3">
      <c r="C89" s="43"/>
    </row>
    <row r="90" spans="2:3" x14ac:dyDescent="0.3">
      <c r="C90" s="43" t="s">
        <v>58</v>
      </c>
    </row>
    <row r="91" spans="2:3" x14ac:dyDescent="0.3">
      <c r="C91" s="43" t="s">
        <v>63</v>
      </c>
    </row>
    <row r="92" spans="2:3" x14ac:dyDescent="0.3">
      <c r="C92" s="43" t="s">
        <v>77</v>
      </c>
    </row>
    <row r="93" spans="2:3" x14ac:dyDescent="0.3">
      <c r="C93" s="43"/>
    </row>
    <row r="94" spans="2:3" x14ac:dyDescent="0.3">
      <c r="C94" s="43" t="s">
        <v>59</v>
      </c>
    </row>
    <row r="95" spans="2:3" x14ac:dyDescent="0.3">
      <c r="C95" s="43"/>
    </row>
    <row r="96" spans="2:3" x14ac:dyDescent="0.3">
      <c r="C96" s="43" t="s">
        <v>60</v>
      </c>
    </row>
    <row r="97" spans="3:3" x14ac:dyDescent="0.3">
      <c r="C97" s="43" t="s">
        <v>70</v>
      </c>
    </row>
    <row r="98" spans="3:3" x14ac:dyDescent="0.3">
      <c r="C98" s="43" t="s">
        <v>56</v>
      </c>
    </row>
    <row r="100" spans="3:3" x14ac:dyDescent="0.3">
      <c r="C100" s="43" t="s">
        <v>90</v>
      </c>
    </row>
    <row r="101" spans="3:3" x14ac:dyDescent="0.3">
      <c r="C101" s="43" t="s">
        <v>89</v>
      </c>
    </row>
    <row r="103" spans="3:3" x14ac:dyDescent="0.3">
      <c r="C103" s="43" t="s">
        <v>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05"/>
  <sheetViews>
    <sheetView showGridLines="0" topLeftCell="G25" zoomScale="80" zoomScaleNormal="80" workbookViewId="0">
      <selection activeCell="AB49" sqref="AB49"/>
    </sheetView>
  </sheetViews>
  <sheetFormatPr baseColWidth="10" defaultRowHeight="14.4" x14ac:dyDescent="0.3"/>
  <cols>
    <col min="1" max="1" width="5.44140625" customWidth="1"/>
    <col min="2" max="2" width="11.77734375" customWidth="1"/>
    <col min="3" max="3" width="14.44140625" bestFit="1" customWidth="1"/>
    <col min="4" max="4" width="9.5546875" bestFit="1" customWidth="1"/>
    <col min="5" max="5" width="4" customWidth="1"/>
    <col min="7" max="7" width="2.6640625" bestFit="1" customWidth="1"/>
    <col min="8" max="8" width="13.5546875" customWidth="1"/>
    <col min="9" max="9" width="2.77734375" customWidth="1"/>
    <col min="10" max="10" width="11.77734375" customWidth="1"/>
    <col min="11" max="11" width="13.33203125" bestFit="1" customWidth="1"/>
    <col min="12" max="12" width="5.5546875" bestFit="1" customWidth="1"/>
    <col min="13" max="13" width="2.44140625" bestFit="1" customWidth="1"/>
    <col min="14" max="14" width="11.5546875" bestFit="1" customWidth="1"/>
    <col min="15" max="15" width="2.6640625" bestFit="1" customWidth="1"/>
    <col min="16" max="16" width="9.44140625" customWidth="1"/>
    <col min="17" max="17" width="2" customWidth="1"/>
    <col min="18" max="19" width="2.33203125" customWidth="1"/>
    <col min="20" max="20" width="11.77734375" customWidth="1"/>
    <col min="21" max="21" width="24.88671875" customWidth="1"/>
    <col min="22" max="22" width="8.88671875" bestFit="1" customWidth="1"/>
    <col min="23" max="23" width="5.88671875" customWidth="1"/>
    <col min="24" max="24" width="3.88671875" customWidth="1"/>
    <col min="25" max="27" width="2.5546875" customWidth="1"/>
    <col min="28" max="28" width="10.5546875" customWidth="1"/>
    <col min="29" max="29" width="2.44140625" customWidth="1"/>
    <col min="30" max="30" width="6.44140625" bestFit="1" customWidth="1"/>
    <col min="31" max="31" width="4.5546875" bestFit="1" customWidth="1"/>
    <col min="32" max="32" width="11.33203125" customWidth="1"/>
    <col min="33" max="33" width="5.6640625" bestFit="1" customWidth="1"/>
    <col min="35" max="35" width="4.5546875" bestFit="1" customWidth="1"/>
    <col min="36" max="36" width="2.5546875" bestFit="1" customWidth="1"/>
  </cols>
  <sheetData>
    <row r="2" spans="1:34" ht="21" x14ac:dyDescent="0.4">
      <c r="B2" s="21" t="s">
        <v>25</v>
      </c>
    </row>
    <row r="3" spans="1:34" ht="21" x14ac:dyDescent="0.4">
      <c r="A3" s="21"/>
    </row>
    <row r="4" spans="1:34" ht="18" x14ac:dyDescent="0.35">
      <c r="B4" s="20" t="s">
        <v>7</v>
      </c>
      <c r="C4" s="46" t="s">
        <v>50</v>
      </c>
    </row>
    <row r="5" spans="1:34" x14ac:dyDescent="0.3">
      <c r="A5" s="16"/>
      <c r="B5" s="16"/>
    </row>
    <row r="6" spans="1:34" x14ac:dyDescent="0.3">
      <c r="B6" s="18">
        <v>1000</v>
      </c>
      <c r="C6" s="16" t="s">
        <v>8</v>
      </c>
      <c r="D6" s="33">
        <v>16</v>
      </c>
      <c r="E6" s="16" t="s">
        <v>1</v>
      </c>
      <c r="F6" s="16" t="s">
        <v>9</v>
      </c>
      <c r="G6" s="16"/>
      <c r="H6" s="16"/>
      <c r="I6" s="16"/>
      <c r="J6" s="16"/>
      <c r="K6" s="16"/>
      <c r="L6" s="33">
        <v>61</v>
      </c>
      <c r="M6" s="16" t="s">
        <v>1</v>
      </c>
      <c r="N6" s="16" t="s">
        <v>9</v>
      </c>
      <c r="O6" s="16"/>
      <c r="P6" s="16"/>
      <c r="Q6" s="16"/>
      <c r="R6" s="16"/>
      <c r="S6" s="16"/>
      <c r="T6" s="16" t="s">
        <v>11</v>
      </c>
      <c r="U6" s="16"/>
      <c r="V6" s="51">
        <v>98.555452498873066</v>
      </c>
      <c r="W6" s="16" t="s">
        <v>1</v>
      </c>
      <c r="X6" s="16"/>
    </row>
    <row r="7" spans="1:34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23</v>
      </c>
      <c r="U7" s="16"/>
      <c r="V7" s="51">
        <v>80</v>
      </c>
      <c r="W7" s="16" t="s">
        <v>1</v>
      </c>
      <c r="X7" s="16"/>
    </row>
    <row r="8" spans="1:34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34" s="49" customFormat="1" ht="18" x14ac:dyDescent="0.3">
      <c r="B9" s="56" t="s">
        <v>73</v>
      </c>
      <c r="C9" s="57"/>
      <c r="D9" s="57"/>
      <c r="E9" s="57"/>
      <c r="F9" s="57"/>
      <c r="G9" s="57"/>
      <c r="H9" s="57"/>
      <c r="I9" s="57"/>
      <c r="J9" s="56" t="s">
        <v>84</v>
      </c>
      <c r="K9" s="57"/>
      <c r="L9" s="57"/>
      <c r="M9" s="57"/>
      <c r="N9" s="57"/>
      <c r="O9" s="57"/>
      <c r="P9" s="57"/>
      <c r="Q9" s="57"/>
      <c r="R9" s="57"/>
      <c r="S9" s="57"/>
      <c r="T9" s="56" t="s">
        <v>74</v>
      </c>
    </row>
    <row r="10" spans="1:34" ht="15" thickBot="1" x14ac:dyDescent="0.35">
      <c r="B10" s="1"/>
      <c r="C10" s="16" t="s">
        <v>0</v>
      </c>
      <c r="D10" s="44">
        <v>1</v>
      </c>
      <c r="E10" t="s">
        <v>1</v>
      </c>
      <c r="F10">
        <f>$B$6*D10%</f>
        <v>10</v>
      </c>
      <c r="G10" t="s">
        <v>10</v>
      </c>
      <c r="J10" s="1"/>
      <c r="K10" s="16" t="s">
        <v>0</v>
      </c>
      <c r="L10" s="44">
        <v>1</v>
      </c>
      <c r="M10" t="s">
        <v>1</v>
      </c>
      <c r="N10">
        <f>$B$6*L10%</f>
        <v>10</v>
      </c>
      <c r="O10" t="s">
        <v>10</v>
      </c>
      <c r="T10" s="1"/>
      <c r="U10" s="16" t="s">
        <v>0</v>
      </c>
      <c r="V10">
        <f>F10</f>
        <v>10</v>
      </c>
      <c r="W10" t="s">
        <v>10</v>
      </c>
    </row>
    <row r="11" spans="1:34" x14ac:dyDescent="0.3">
      <c r="B11" s="2"/>
      <c r="C11" s="36"/>
      <c r="D11" s="29"/>
      <c r="E11" s="22"/>
      <c r="F11" s="22"/>
      <c r="G11" s="22"/>
      <c r="H11" s="22"/>
      <c r="J11" s="2"/>
      <c r="K11" s="36"/>
      <c r="L11" s="29"/>
      <c r="M11" s="22"/>
      <c r="N11" s="22"/>
      <c r="O11" s="22"/>
      <c r="P11" s="22"/>
      <c r="Q11" s="8"/>
      <c r="R11" s="37"/>
      <c r="T11" s="23"/>
      <c r="U11" s="36"/>
      <c r="V11" s="22"/>
      <c r="W11" s="22"/>
      <c r="X11" s="7"/>
    </row>
    <row r="12" spans="1:34" x14ac:dyDescent="0.3">
      <c r="B12" s="2"/>
      <c r="C12" s="16"/>
      <c r="D12" s="5"/>
      <c r="J12" s="2"/>
      <c r="K12" s="16"/>
      <c r="L12" s="5"/>
      <c r="Q12" s="8"/>
      <c r="R12" s="38"/>
      <c r="T12" s="2"/>
      <c r="U12" s="16"/>
      <c r="X12" s="8"/>
    </row>
    <row r="13" spans="1:34" x14ac:dyDescent="0.3">
      <c r="B13" s="2"/>
      <c r="C13" s="16" t="s">
        <v>2</v>
      </c>
      <c r="D13" s="44">
        <v>12</v>
      </c>
      <c r="E13" t="s">
        <v>1</v>
      </c>
      <c r="F13">
        <f>$B$6*D13%</f>
        <v>120</v>
      </c>
      <c r="G13" t="s">
        <v>10</v>
      </c>
      <c r="J13" s="2"/>
      <c r="K13" s="16" t="s">
        <v>2</v>
      </c>
      <c r="L13" s="44">
        <v>12</v>
      </c>
      <c r="M13" t="s">
        <v>1</v>
      </c>
      <c r="N13">
        <f>$B$6*L13%</f>
        <v>120</v>
      </c>
      <c r="O13" t="s">
        <v>10</v>
      </c>
      <c r="Q13" s="8"/>
      <c r="R13" s="38"/>
      <c r="T13" s="2"/>
      <c r="U13" s="16" t="s">
        <v>2</v>
      </c>
      <c r="V13">
        <f>F13</f>
        <v>120</v>
      </c>
      <c r="W13" t="s">
        <v>10</v>
      </c>
      <c r="X13" s="8"/>
    </row>
    <row r="14" spans="1:34" x14ac:dyDescent="0.3">
      <c r="B14" s="2"/>
      <c r="C14" s="16"/>
      <c r="D14" s="5"/>
      <c r="J14" s="2"/>
      <c r="K14" s="16"/>
      <c r="L14" s="5"/>
      <c r="Q14" s="8"/>
      <c r="R14" s="38"/>
      <c r="T14" s="2"/>
      <c r="U14" s="16"/>
      <c r="X14" s="8"/>
      <c r="AB14" s="35" t="s">
        <v>18</v>
      </c>
    </row>
    <row r="15" spans="1:34" ht="15" thickBot="1" x14ac:dyDescent="0.35">
      <c r="B15" s="2"/>
      <c r="C15" s="16"/>
      <c r="D15" s="5"/>
      <c r="J15" s="2"/>
      <c r="K15" s="16"/>
      <c r="L15" s="5"/>
      <c r="Q15" s="8"/>
      <c r="R15" s="38"/>
      <c r="T15" s="2"/>
      <c r="U15" s="16"/>
      <c r="X15" s="8"/>
      <c r="AB15" s="35" t="s">
        <v>16</v>
      </c>
      <c r="AD15" s="78">
        <f>V20+V17+V16+V13+V37</f>
        <v>337.17250721266623</v>
      </c>
      <c r="AE15" s="77" t="s">
        <v>10</v>
      </c>
      <c r="AF15" s="15" t="s">
        <v>15</v>
      </c>
      <c r="AG15" s="32">
        <f>V37/AD15%</f>
        <v>4.4999241895770616</v>
      </c>
      <c r="AH15" s="31" t="s">
        <v>1</v>
      </c>
    </row>
    <row r="16" spans="1:34" x14ac:dyDescent="0.3">
      <c r="B16" s="3"/>
      <c r="C16" s="36" t="s">
        <v>3</v>
      </c>
      <c r="D16" s="45">
        <v>1</v>
      </c>
      <c r="E16" s="22" t="s">
        <v>1</v>
      </c>
      <c r="F16" s="22">
        <f>$B$6*D16%</f>
        <v>10</v>
      </c>
      <c r="G16" s="22" t="s">
        <v>10</v>
      </c>
      <c r="H16" s="22"/>
      <c r="J16" s="3"/>
      <c r="K16" s="36" t="s">
        <v>3</v>
      </c>
      <c r="L16" s="45">
        <v>1</v>
      </c>
      <c r="M16" s="22" t="s">
        <v>1</v>
      </c>
      <c r="N16" s="22">
        <f>$B$6*L16%</f>
        <v>10</v>
      </c>
      <c r="O16" s="22" t="s">
        <v>10</v>
      </c>
      <c r="P16" s="22"/>
      <c r="Q16" s="8"/>
      <c r="R16" s="38"/>
      <c r="T16" s="24"/>
      <c r="U16" s="36" t="s">
        <v>3</v>
      </c>
      <c r="V16" s="22">
        <f>F16</f>
        <v>10</v>
      </c>
      <c r="W16" t="s">
        <v>10</v>
      </c>
      <c r="X16" s="8"/>
      <c r="AB16" s="35" t="s">
        <v>98</v>
      </c>
      <c r="AF16" s="17" t="s">
        <v>16</v>
      </c>
      <c r="AG16" s="16"/>
      <c r="AH16" s="16"/>
    </row>
    <row r="17" spans="2:31" x14ac:dyDescent="0.3">
      <c r="B17" s="3"/>
      <c r="C17" s="16" t="s">
        <v>4</v>
      </c>
      <c r="D17" s="44">
        <v>2.5</v>
      </c>
      <c r="E17" t="s">
        <v>1</v>
      </c>
      <c r="F17">
        <f>$B$6*D17%</f>
        <v>25</v>
      </c>
      <c r="G17" t="s">
        <v>10</v>
      </c>
      <c r="J17" s="3"/>
      <c r="K17" s="16" t="s">
        <v>4</v>
      </c>
      <c r="L17" s="44">
        <v>2.5</v>
      </c>
      <c r="M17" t="s">
        <v>1</v>
      </c>
      <c r="N17">
        <f>$B$6*L17%</f>
        <v>25</v>
      </c>
      <c r="O17" t="s">
        <v>10</v>
      </c>
      <c r="Q17" s="8"/>
      <c r="R17" s="38"/>
      <c r="T17" s="3"/>
      <c r="U17" s="16" t="s">
        <v>4</v>
      </c>
      <c r="V17">
        <f>F17</f>
        <v>25</v>
      </c>
      <c r="W17" t="s">
        <v>10</v>
      </c>
      <c r="X17" s="8"/>
      <c r="AD17" s="43" t="s">
        <v>83</v>
      </c>
    </row>
    <row r="18" spans="2:31" x14ac:dyDescent="0.3">
      <c r="B18" s="3"/>
      <c r="C18" s="16"/>
      <c r="D18" s="5"/>
      <c r="J18" s="3"/>
      <c r="K18" s="16"/>
      <c r="L18" s="5"/>
      <c r="Q18" s="8"/>
      <c r="R18" s="38"/>
      <c r="T18" s="3"/>
      <c r="U18" s="16"/>
      <c r="X18" s="8"/>
    </row>
    <row r="19" spans="2:31" x14ac:dyDescent="0.3">
      <c r="B19" s="25"/>
      <c r="C19" s="36"/>
      <c r="D19" s="29"/>
      <c r="E19" s="22"/>
      <c r="F19" s="22"/>
      <c r="G19" s="22"/>
      <c r="H19" s="22"/>
      <c r="J19" s="25"/>
      <c r="K19" s="36"/>
      <c r="L19" s="29"/>
      <c r="M19" s="22"/>
      <c r="N19" s="22"/>
      <c r="O19" s="22"/>
      <c r="P19" s="22"/>
      <c r="R19" s="38"/>
      <c r="T19" s="25"/>
      <c r="U19" s="36" t="s">
        <v>12</v>
      </c>
      <c r="V19" s="22"/>
      <c r="X19" s="8"/>
    </row>
    <row r="20" spans="2:31" ht="15" thickBot="1" x14ac:dyDescent="0.35">
      <c r="B20" s="4"/>
      <c r="C20" s="16"/>
      <c r="D20" s="5"/>
      <c r="J20" s="4"/>
      <c r="K20" s="16"/>
      <c r="L20" s="5"/>
      <c r="R20" s="39"/>
      <c r="T20" s="4"/>
      <c r="U20" s="16" t="s">
        <v>13</v>
      </c>
      <c r="V20">
        <f>F26-V26</f>
        <v>167</v>
      </c>
      <c r="W20" s="30" t="s">
        <v>10</v>
      </c>
      <c r="X20" s="9"/>
    </row>
    <row r="21" spans="2:31" x14ac:dyDescent="0.3">
      <c r="B21" s="4"/>
      <c r="C21" s="16"/>
      <c r="D21" s="5"/>
      <c r="J21" s="4"/>
      <c r="K21" s="16"/>
      <c r="L21" s="5"/>
      <c r="T21" s="71"/>
      <c r="U21" s="36"/>
      <c r="V21" s="22"/>
      <c r="Z21" s="11"/>
    </row>
    <row r="22" spans="2:31" x14ac:dyDescent="0.3">
      <c r="B22" s="4"/>
      <c r="C22" s="16"/>
      <c r="D22" s="5"/>
      <c r="J22" s="4"/>
      <c r="K22" s="16"/>
      <c r="L22" s="5"/>
      <c r="T22" s="71"/>
      <c r="U22" s="16"/>
      <c r="Z22" s="12"/>
    </row>
    <row r="23" spans="2:31" x14ac:dyDescent="0.3">
      <c r="B23" s="4"/>
      <c r="C23" s="16"/>
      <c r="D23" s="5"/>
      <c r="J23" s="4"/>
      <c r="K23" s="16"/>
      <c r="L23" s="5"/>
      <c r="T23" s="71"/>
      <c r="U23" s="16"/>
      <c r="Z23" s="12"/>
    </row>
    <row r="24" spans="2:31" x14ac:dyDescent="0.3">
      <c r="B24" s="4"/>
      <c r="J24" s="4"/>
      <c r="T24" s="71"/>
      <c r="Z24" s="12"/>
    </row>
    <row r="25" spans="2:31" x14ac:dyDescent="0.3">
      <c r="B25" s="4"/>
      <c r="C25" s="16"/>
      <c r="D25" s="5"/>
      <c r="J25" s="4"/>
      <c r="K25" s="16"/>
      <c r="L25" s="5"/>
      <c r="T25" s="71"/>
      <c r="U25" s="16"/>
      <c r="Z25" s="12"/>
      <c r="AB25" s="34" t="s">
        <v>5</v>
      </c>
    </row>
    <row r="26" spans="2:31" x14ac:dyDescent="0.3">
      <c r="B26" s="4"/>
      <c r="C26" s="16" t="s">
        <v>5</v>
      </c>
      <c r="D26" s="5">
        <f>100-D17-D16-D13-D10</f>
        <v>83.5</v>
      </c>
      <c r="E26" t="s">
        <v>1</v>
      </c>
      <c r="F26">
        <f>$B$6*D26%</f>
        <v>835</v>
      </c>
      <c r="G26" t="s">
        <v>10</v>
      </c>
      <c r="J26" s="4"/>
      <c r="K26" s="16" t="s">
        <v>5</v>
      </c>
      <c r="L26" s="5">
        <f>100-L17-L16-L13-L10</f>
        <v>83.5</v>
      </c>
      <c r="M26" t="s">
        <v>1</v>
      </c>
      <c r="N26">
        <f>$B$6*L26%</f>
        <v>835</v>
      </c>
      <c r="O26" t="s">
        <v>10</v>
      </c>
      <c r="T26" s="71"/>
      <c r="U26" s="16" t="s">
        <v>96</v>
      </c>
      <c r="V26">
        <f>F26*V7%</f>
        <v>668</v>
      </c>
      <c r="W26" t="s">
        <v>10</v>
      </c>
      <c r="Z26" s="12"/>
      <c r="AB26" s="34" t="s">
        <v>19</v>
      </c>
      <c r="AD26" s="63">
        <f>V26+V34</f>
        <v>703.15690049664033</v>
      </c>
      <c r="AE26" s="16" t="s">
        <v>10</v>
      </c>
    </row>
    <row r="27" spans="2:31" x14ac:dyDescent="0.3">
      <c r="B27" s="4"/>
      <c r="C27" s="16"/>
      <c r="D27" s="5"/>
      <c r="J27" s="4"/>
      <c r="K27" s="16"/>
      <c r="L27" s="5"/>
      <c r="T27" s="71"/>
      <c r="U27" s="16"/>
      <c r="Z27" s="12"/>
    </row>
    <row r="28" spans="2:31" x14ac:dyDescent="0.3">
      <c r="B28" s="4"/>
      <c r="C28" s="16"/>
      <c r="D28" s="5"/>
      <c r="J28" s="4"/>
      <c r="K28" s="16"/>
      <c r="L28" s="5"/>
      <c r="T28" s="71"/>
      <c r="U28" s="16"/>
      <c r="Z28" s="12"/>
      <c r="AB28" s="10"/>
    </row>
    <row r="29" spans="2:31" x14ac:dyDescent="0.3">
      <c r="B29" s="4"/>
      <c r="C29" s="16"/>
      <c r="D29" s="5"/>
      <c r="J29" s="4"/>
      <c r="K29" s="16"/>
      <c r="L29" s="5"/>
      <c r="T29" s="71"/>
      <c r="U29" s="16"/>
      <c r="Z29" s="12"/>
    </row>
    <row r="30" spans="2:31" x14ac:dyDescent="0.3">
      <c r="B30" s="4"/>
      <c r="C30" s="16"/>
      <c r="D30" s="5"/>
      <c r="J30" s="4"/>
      <c r="K30" s="16"/>
      <c r="L30" s="5"/>
      <c r="T30" s="71"/>
      <c r="U30" s="16"/>
      <c r="Z30" s="12"/>
    </row>
    <row r="31" spans="2:31" x14ac:dyDescent="0.3">
      <c r="B31" s="4"/>
      <c r="C31" s="16"/>
      <c r="D31" s="5"/>
      <c r="J31" s="4"/>
      <c r="K31" s="16"/>
      <c r="L31" s="5"/>
      <c r="T31" s="71"/>
      <c r="U31" s="16"/>
      <c r="Z31" s="12"/>
    </row>
    <row r="32" spans="2:31" ht="15" thickBot="1" x14ac:dyDescent="0.35">
      <c r="B32" s="4"/>
      <c r="C32" s="16"/>
      <c r="D32" s="5"/>
      <c r="J32" s="4"/>
      <c r="K32" s="16"/>
      <c r="L32" s="5"/>
      <c r="T32" s="71"/>
      <c r="U32" s="16"/>
      <c r="Z32" s="12"/>
    </row>
    <row r="33" spans="2:37" x14ac:dyDescent="0.3">
      <c r="B33" s="6"/>
      <c r="C33" s="36"/>
      <c r="D33" s="29"/>
      <c r="E33" s="22"/>
      <c r="F33" s="22"/>
      <c r="G33" s="22"/>
      <c r="H33" s="22"/>
      <c r="J33" s="6"/>
      <c r="K33" s="36"/>
      <c r="L33" s="29"/>
      <c r="M33" s="22"/>
      <c r="N33" s="22"/>
      <c r="O33" s="22"/>
      <c r="P33" s="22"/>
      <c r="T33" s="28"/>
      <c r="U33" s="36"/>
      <c r="V33" s="29"/>
      <c r="Z33" s="12"/>
      <c r="AB33" s="22"/>
      <c r="AC33" s="22"/>
      <c r="AD33" s="22"/>
      <c r="AE33" s="7"/>
      <c r="AK33" s="5"/>
    </row>
    <row r="34" spans="2:37" x14ac:dyDescent="0.3">
      <c r="B34" s="6"/>
      <c r="C34" s="16"/>
      <c r="D34" s="5"/>
      <c r="J34" s="6"/>
      <c r="K34" s="16"/>
      <c r="L34" s="5"/>
      <c r="T34" s="27"/>
      <c r="U34" s="16" t="s">
        <v>14</v>
      </c>
      <c r="V34" s="60">
        <f>V26/N67*N68</f>
        <v>35.156900496640375</v>
      </c>
      <c r="W34" t="s">
        <v>10</v>
      </c>
      <c r="Z34" s="12"/>
      <c r="AE34" s="70"/>
      <c r="AG34" s="32">
        <f>V34/AD26%</f>
        <v>4.9998656731959858</v>
      </c>
      <c r="AH34" s="31" t="s">
        <v>1</v>
      </c>
    </row>
    <row r="35" spans="2:37" ht="15" thickBot="1" x14ac:dyDescent="0.35">
      <c r="B35" s="6"/>
      <c r="C35" s="16"/>
      <c r="D35" s="5"/>
      <c r="J35" s="6"/>
      <c r="K35" s="16"/>
      <c r="L35" s="5"/>
      <c r="T35" s="27"/>
      <c r="U35" s="16"/>
      <c r="V35" s="60"/>
      <c r="Z35" s="13"/>
      <c r="AE35" s="8"/>
    </row>
    <row r="36" spans="2:37" x14ac:dyDescent="0.3">
      <c r="B36" s="6"/>
      <c r="C36" s="16"/>
      <c r="D36" s="5"/>
      <c r="J36" s="6"/>
      <c r="K36" s="16"/>
      <c r="L36" s="5"/>
      <c r="T36" s="6"/>
      <c r="U36" s="36"/>
      <c r="V36" s="61"/>
      <c r="W36" s="22"/>
      <c r="X36" s="7"/>
      <c r="AB36" s="22"/>
      <c r="AC36" s="22"/>
      <c r="AD36" s="22"/>
      <c r="AE36" s="8"/>
    </row>
    <row r="37" spans="2:37" x14ac:dyDescent="0.3">
      <c r="B37" s="6"/>
      <c r="C37" s="16"/>
      <c r="D37" s="5"/>
      <c r="J37" s="6"/>
      <c r="K37" s="16"/>
      <c r="L37" s="5"/>
      <c r="T37" s="6"/>
      <c r="U37" s="16" t="s">
        <v>27</v>
      </c>
      <c r="V37" s="60">
        <f>(SUM(V10:V34)/V6%)-(SUM(V10:V34))</f>
        <v>15.172507212666233</v>
      </c>
      <c r="W37" t="s">
        <v>10</v>
      </c>
      <c r="X37" s="8"/>
      <c r="AB37" s="15" t="s">
        <v>38</v>
      </c>
      <c r="AC37" s="15"/>
      <c r="AE37" s="8"/>
      <c r="AF37" s="15" t="s">
        <v>17</v>
      </c>
    </row>
    <row r="38" spans="2:37" x14ac:dyDescent="0.3">
      <c r="B38" s="6"/>
      <c r="C38" s="16"/>
      <c r="D38" s="5"/>
      <c r="J38" s="6"/>
      <c r="K38" s="16"/>
      <c r="L38" s="5"/>
      <c r="T38" s="6"/>
      <c r="U38" s="30"/>
      <c r="V38" s="62"/>
      <c r="X38" s="8"/>
      <c r="AB38" s="15" t="s">
        <v>35</v>
      </c>
      <c r="AC38" s="15"/>
      <c r="AD38" s="32">
        <f>V37/V41%</f>
        <v>1.4445475011269451</v>
      </c>
      <c r="AE38" s="54" t="s">
        <v>1</v>
      </c>
      <c r="AF38" s="15" t="s">
        <v>36</v>
      </c>
      <c r="AG38" s="32">
        <f>(V34+V37)/V41%</f>
        <v>4.7917736416684216</v>
      </c>
      <c r="AH38" s="31" t="s">
        <v>1</v>
      </c>
    </row>
    <row r="39" spans="2:37" x14ac:dyDescent="0.3">
      <c r="B39" s="6"/>
      <c r="C39" s="16"/>
      <c r="D39" s="5"/>
      <c r="J39" s="6"/>
      <c r="K39" s="16"/>
      <c r="L39" s="5"/>
      <c r="V39" s="60"/>
      <c r="X39" s="8"/>
      <c r="AB39" s="15" t="s">
        <v>34</v>
      </c>
      <c r="AC39" s="15"/>
      <c r="AD39" s="16"/>
      <c r="AE39" s="8"/>
      <c r="AF39" s="15" t="s">
        <v>37</v>
      </c>
      <c r="AG39" s="16"/>
      <c r="AH39" s="16"/>
    </row>
    <row r="40" spans="2:37" x14ac:dyDescent="0.3">
      <c r="B40" s="6"/>
      <c r="C40" s="16"/>
      <c r="D40" s="5"/>
      <c r="J40" s="6"/>
      <c r="K40" s="16"/>
      <c r="L40" s="5"/>
      <c r="U40" s="16" t="s">
        <v>24</v>
      </c>
      <c r="V40" s="63"/>
      <c r="X40" s="8"/>
      <c r="AB40" s="15" t="s">
        <v>39</v>
      </c>
      <c r="AE40" s="8"/>
      <c r="AG40" s="16"/>
      <c r="AH40" s="16"/>
    </row>
    <row r="41" spans="2:37" ht="15" thickBot="1" x14ac:dyDescent="0.35">
      <c r="B41" s="6"/>
      <c r="C41" s="16"/>
      <c r="D41" s="5"/>
      <c r="J41" s="6"/>
      <c r="K41" s="16"/>
      <c r="L41" s="5"/>
      <c r="U41" s="16" t="s">
        <v>20</v>
      </c>
      <c r="V41" s="63">
        <f>SUM(V10:V38)</f>
        <v>1050.3294077093067</v>
      </c>
      <c r="W41" t="s">
        <v>10</v>
      </c>
      <c r="X41" s="9"/>
      <c r="AB41" s="30"/>
      <c r="AC41" s="30"/>
      <c r="AD41" s="30"/>
      <c r="AE41" s="9"/>
    </row>
    <row r="42" spans="2:37" x14ac:dyDescent="0.3">
      <c r="B42" s="6"/>
      <c r="C42" s="16" t="s">
        <v>6</v>
      </c>
      <c r="D42" s="5"/>
      <c r="F42" s="14">
        <f>F57-F26-F17-F16-F13-F10</f>
        <v>5250</v>
      </c>
      <c r="G42" t="s">
        <v>10</v>
      </c>
      <c r="J42" s="6"/>
      <c r="K42" s="16" t="s">
        <v>6</v>
      </c>
      <c r="L42" s="5"/>
      <c r="N42" s="14">
        <f>N57-N26-N17-N16-N13-N10</f>
        <v>639.34426229508199</v>
      </c>
      <c r="O42" t="s">
        <v>10</v>
      </c>
      <c r="U42" s="22"/>
      <c r="V42" s="40"/>
      <c r="W42" s="22"/>
    </row>
    <row r="43" spans="2:37" x14ac:dyDescent="0.3">
      <c r="B43" s="6"/>
      <c r="C43" s="16"/>
      <c r="D43" s="5"/>
      <c r="J43" s="16"/>
      <c r="K43" s="16"/>
      <c r="L43" s="5"/>
    </row>
    <row r="44" spans="2:37" x14ac:dyDescent="0.3">
      <c r="B44" s="6"/>
      <c r="C44" s="16"/>
      <c r="D44" s="5"/>
      <c r="J44" s="16"/>
      <c r="K44" s="16"/>
      <c r="L44" s="5"/>
    </row>
    <row r="45" spans="2:37" x14ac:dyDescent="0.3">
      <c r="B45" s="6"/>
      <c r="C45" s="16"/>
      <c r="D45" s="5"/>
      <c r="J45" s="16"/>
      <c r="K45" s="64" t="s">
        <v>91</v>
      </c>
      <c r="L45" s="66"/>
      <c r="M45" s="64"/>
      <c r="N45" s="67">
        <f>F57-N57</f>
        <v>4610.6557377049176</v>
      </c>
      <c r="O45" s="64" t="s">
        <v>10</v>
      </c>
      <c r="P45" s="64"/>
      <c r="Q45" s="64"/>
      <c r="R45" s="64"/>
      <c r="S45" s="64"/>
      <c r="T45" s="64"/>
      <c r="U45" s="64" t="s">
        <v>91</v>
      </c>
      <c r="V45" s="67">
        <f>N57-V41</f>
        <v>589.01485458577531</v>
      </c>
      <c r="W45" s="64" t="s">
        <v>10</v>
      </c>
      <c r="AB45" s="31" t="s">
        <v>99</v>
      </c>
    </row>
    <row r="46" spans="2:37" x14ac:dyDescent="0.3">
      <c r="B46" s="6"/>
      <c r="C46" s="16"/>
      <c r="D46" s="5"/>
      <c r="J46" s="16"/>
      <c r="K46" s="16"/>
      <c r="L46" s="5"/>
      <c r="AB46" s="31" t="s">
        <v>101</v>
      </c>
    </row>
    <row r="47" spans="2:37" x14ac:dyDescent="0.3">
      <c r="B47" s="6"/>
      <c r="C47" s="16"/>
      <c r="D47" s="5"/>
      <c r="J47" s="16"/>
      <c r="K47" s="16"/>
      <c r="L47" s="5"/>
      <c r="AB47" s="31" t="s">
        <v>100</v>
      </c>
      <c r="AD47" s="32">
        <f>AD38-0.15</f>
        <v>1.2945475011269452</v>
      </c>
    </row>
    <row r="48" spans="2:37" x14ac:dyDescent="0.3">
      <c r="B48" s="6"/>
      <c r="C48" s="16"/>
      <c r="D48" s="5"/>
      <c r="J48" s="16"/>
      <c r="K48" s="16"/>
      <c r="L48" s="5"/>
    </row>
    <row r="49" spans="2:27" x14ac:dyDescent="0.3">
      <c r="B49" s="6"/>
      <c r="C49" s="16"/>
      <c r="D49" s="5"/>
      <c r="J49" s="16"/>
      <c r="K49" s="16"/>
      <c r="L49" s="5"/>
    </row>
    <row r="50" spans="2:27" x14ac:dyDescent="0.3">
      <c r="B50" s="6"/>
      <c r="C50" s="16"/>
      <c r="D50" s="5"/>
    </row>
    <row r="51" spans="2:27" x14ac:dyDescent="0.3">
      <c r="B51" s="6"/>
      <c r="C51" s="16"/>
      <c r="D51" s="5"/>
    </row>
    <row r="52" spans="2:27" x14ac:dyDescent="0.3">
      <c r="B52" s="6"/>
      <c r="C52" s="16"/>
      <c r="D52" s="5"/>
    </row>
    <row r="53" spans="2:27" x14ac:dyDescent="0.3">
      <c r="B53" s="6"/>
      <c r="C53" s="16"/>
      <c r="D53" s="5"/>
    </row>
    <row r="54" spans="2:27" x14ac:dyDescent="0.3">
      <c r="B54" s="16"/>
      <c r="C54" s="16"/>
      <c r="D54" s="5"/>
    </row>
    <row r="55" spans="2:27" x14ac:dyDescent="0.3">
      <c r="B55" s="16"/>
      <c r="C55" s="16"/>
      <c r="D55" s="5"/>
    </row>
    <row r="56" spans="2:27" x14ac:dyDescent="0.3">
      <c r="D56" s="5"/>
      <c r="L56" s="5"/>
    </row>
    <row r="57" spans="2:27" x14ac:dyDescent="0.3">
      <c r="B57" s="42" t="s">
        <v>48</v>
      </c>
      <c r="C57" s="16" t="s">
        <v>22</v>
      </c>
      <c r="D57" s="19">
        <f>B6/F57%</f>
        <v>16</v>
      </c>
      <c r="E57" s="16" t="s">
        <v>1</v>
      </c>
      <c r="F57" s="47">
        <f>B6/D6%</f>
        <v>6250</v>
      </c>
      <c r="G57" s="16" t="s">
        <v>10</v>
      </c>
      <c r="H57" s="16"/>
      <c r="I57" s="16"/>
      <c r="J57" s="42" t="s">
        <v>48</v>
      </c>
      <c r="K57" s="16" t="s">
        <v>22</v>
      </c>
      <c r="L57" s="19">
        <f>B6/N57%</f>
        <v>61.000000000000007</v>
      </c>
      <c r="M57" s="16" t="s">
        <v>1</v>
      </c>
      <c r="N57" s="47">
        <f>B6/L6%</f>
        <v>1639.344262295082</v>
      </c>
      <c r="O57" s="16" t="s">
        <v>10</v>
      </c>
      <c r="P57" s="16"/>
      <c r="U57" s="16" t="s">
        <v>29</v>
      </c>
      <c r="V57" s="16"/>
    </row>
    <row r="58" spans="2:27" x14ac:dyDescent="0.3">
      <c r="B58" s="42" t="s">
        <v>49</v>
      </c>
      <c r="C58" s="16" t="s">
        <v>28</v>
      </c>
      <c r="F58" s="47">
        <f>B6</f>
        <v>1000</v>
      </c>
      <c r="G58" s="16" t="s">
        <v>10</v>
      </c>
      <c r="J58" s="42" t="s">
        <v>49</v>
      </c>
      <c r="K58" s="16" t="s">
        <v>28</v>
      </c>
      <c r="N58" s="16">
        <f>B6</f>
        <v>1000</v>
      </c>
      <c r="O58" s="16" t="s">
        <v>10</v>
      </c>
      <c r="Q58" s="16"/>
      <c r="R58" s="16"/>
      <c r="S58" s="16"/>
      <c r="U58" s="16" t="s">
        <v>20</v>
      </c>
      <c r="V58" s="47">
        <f>SUM(V10:V34)</f>
        <v>1035.1569004966404</v>
      </c>
      <c r="W58" t="s">
        <v>10</v>
      </c>
    </row>
    <row r="59" spans="2:27" x14ac:dyDescent="0.3">
      <c r="F59" s="14"/>
    </row>
    <row r="60" spans="2:27" x14ac:dyDescent="0.3">
      <c r="B60" s="42" t="s">
        <v>41</v>
      </c>
      <c r="C60" s="16" t="s">
        <v>42</v>
      </c>
      <c r="D60" s="44">
        <v>97.5</v>
      </c>
      <c r="E60" t="s">
        <v>1</v>
      </c>
      <c r="F60" s="14"/>
      <c r="J60" s="42" t="s">
        <v>88</v>
      </c>
      <c r="K60" s="16"/>
      <c r="L60" s="5"/>
      <c r="U60" s="16" t="s">
        <v>30</v>
      </c>
      <c r="V60" s="33">
        <v>1.3</v>
      </c>
      <c r="W60" s="16" t="s">
        <v>1</v>
      </c>
    </row>
    <row r="61" spans="2:27" x14ac:dyDescent="0.3">
      <c r="C61" s="16" t="s">
        <v>43</v>
      </c>
      <c r="F61" s="47">
        <f>$F$58/D60%</f>
        <v>1025.6410256410256</v>
      </c>
      <c r="G61" t="s">
        <v>10</v>
      </c>
      <c r="J61" s="16"/>
      <c r="K61" s="16"/>
      <c r="L61" s="5"/>
      <c r="U61" s="16" t="s">
        <v>31</v>
      </c>
      <c r="V61" s="47">
        <f>V58-(V58*V60%)</f>
        <v>1021.6998607901842</v>
      </c>
      <c r="W61" s="19" t="s">
        <v>10</v>
      </c>
    </row>
    <row r="62" spans="2:27" x14ac:dyDescent="0.3">
      <c r="F62" s="14"/>
      <c r="J62" s="16" t="s">
        <v>86</v>
      </c>
      <c r="K62" s="16"/>
      <c r="L62" s="5"/>
      <c r="N62">
        <f>V10+V13+V16+V17+V20</f>
        <v>332</v>
      </c>
      <c r="O62" t="s">
        <v>10</v>
      </c>
      <c r="AA62" s="16"/>
    </row>
    <row r="63" spans="2:27" x14ac:dyDescent="0.3">
      <c r="B63" s="42" t="s">
        <v>46</v>
      </c>
      <c r="C63" s="16" t="s">
        <v>42</v>
      </c>
      <c r="D63" s="44">
        <v>94.5</v>
      </c>
      <c r="E63" t="s">
        <v>1</v>
      </c>
      <c r="F63" s="14"/>
      <c r="J63" s="16" t="s">
        <v>6</v>
      </c>
      <c r="K63" s="16"/>
      <c r="L63" s="5"/>
      <c r="N63" s="14">
        <f>N42-V34</f>
        <v>604.18736179844166</v>
      </c>
      <c r="O63" t="s">
        <v>10</v>
      </c>
      <c r="U63" s="16" t="s">
        <v>32</v>
      </c>
      <c r="V63" s="33">
        <v>1</v>
      </c>
      <c r="W63" s="16" t="s">
        <v>1</v>
      </c>
      <c r="X63" t="s">
        <v>71</v>
      </c>
      <c r="Z63" s="16"/>
      <c r="AA63" s="16"/>
    </row>
    <row r="64" spans="2:27" x14ac:dyDescent="0.3">
      <c r="C64" s="16" t="s">
        <v>43</v>
      </c>
      <c r="F64" s="47">
        <f>$F$61/D63%</f>
        <v>1085.3344186677521</v>
      </c>
      <c r="G64" t="s">
        <v>10</v>
      </c>
      <c r="J64" s="16" t="s">
        <v>87</v>
      </c>
      <c r="N64" s="14">
        <f>SUM(N62:N63)</f>
        <v>936.18736179844166</v>
      </c>
      <c r="O64" t="s">
        <v>10</v>
      </c>
      <c r="U64" s="16" t="s">
        <v>40</v>
      </c>
      <c r="V64" s="19">
        <f>V6</f>
        <v>98.555452498873066</v>
      </c>
      <c r="W64" s="16" t="s">
        <v>1</v>
      </c>
      <c r="Z64" s="16"/>
      <c r="AA64" s="16"/>
    </row>
    <row r="65" spans="2:29" x14ac:dyDescent="0.3">
      <c r="F65" s="14"/>
      <c r="J65" s="31" t="s">
        <v>85</v>
      </c>
      <c r="K65" s="31"/>
      <c r="L65" s="32"/>
      <c r="M65" s="31"/>
      <c r="N65" s="55">
        <f>N62/N64%</f>
        <v>35.462986742548935</v>
      </c>
      <c r="O65" s="31" t="s">
        <v>1</v>
      </c>
      <c r="Z65" s="16"/>
      <c r="AA65" s="16"/>
    </row>
    <row r="66" spans="2:29" x14ac:dyDescent="0.3">
      <c r="B66" s="42" t="s">
        <v>51</v>
      </c>
      <c r="C66" s="16" t="s">
        <v>42</v>
      </c>
      <c r="D66" s="44">
        <f>((100*96%)*92%)</f>
        <v>88.320000000000007</v>
      </c>
      <c r="E66" t="s">
        <v>1</v>
      </c>
      <c r="F66" s="14"/>
      <c r="U66" s="16" t="s">
        <v>33</v>
      </c>
      <c r="V66" s="47">
        <f>(V61/V64%)-((V61/V64%)*V63%)</f>
        <v>1026.3083741549949</v>
      </c>
      <c r="W66" s="16" t="s">
        <v>10</v>
      </c>
      <c r="Z66" s="16"/>
      <c r="AA66" s="16"/>
    </row>
    <row r="67" spans="2:29" x14ac:dyDescent="0.3">
      <c r="B67" s="42" t="s">
        <v>52</v>
      </c>
      <c r="C67" s="16" t="s">
        <v>43</v>
      </c>
      <c r="F67" s="47">
        <f>$F$64/D66%</f>
        <v>1228.86596316548</v>
      </c>
      <c r="G67" t="s">
        <v>10</v>
      </c>
      <c r="J67" s="69" t="s">
        <v>92</v>
      </c>
      <c r="N67">
        <v>342.3</v>
      </c>
      <c r="O67" t="s">
        <v>93</v>
      </c>
    </row>
    <row r="68" spans="2:29" x14ac:dyDescent="0.3">
      <c r="J68" s="69" t="s">
        <v>94</v>
      </c>
      <c r="N68" s="50">
        <v>18.015280000000001</v>
      </c>
      <c r="O68" t="s">
        <v>93</v>
      </c>
      <c r="U68" s="31" t="s">
        <v>21</v>
      </c>
      <c r="V68" s="52">
        <f>V66/F58%</f>
        <v>102.63083741549949</v>
      </c>
      <c r="W68" s="31" t="s">
        <v>1</v>
      </c>
      <c r="X68" s="31" t="s">
        <v>78</v>
      </c>
      <c r="Y68" s="16"/>
      <c r="Z68" s="16"/>
      <c r="AC68" s="31" t="s">
        <v>82</v>
      </c>
    </row>
    <row r="69" spans="2:29" x14ac:dyDescent="0.3">
      <c r="U69" s="31" t="s">
        <v>44</v>
      </c>
      <c r="V69" s="52">
        <f>V66/F61%</f>
        <v>100.06506648011201</v>
      </c>
      <c r="W69" s="43" t="s">
        <v>1</v>
      </c>
      <c r="X69" s="31" t="s">
        <v>79</v>
      </c>
      <c r="AC69" s="31" t="s">
        <v>82</v>
      </c>
    </row>
    <row r="70" spans="2:29" x14ac:dyDescent="0.3">
      <c r="U70" s="31" t="s">
        <v>44</v>
      </c>
      <c r="V70" s="52">
        <f>V66/F64%</f>
        <v>94.561487823705832</v>
      </c>
      <c r="W70" s="43" t="s">
        <v>1</v>
      </c>
      <c r="X70" s="31" t="s">
        <v>80</v>
      </c>
      <c r="AC70" s="31" t="s">
        <v>82</v>
      </c>
    </row>
    <row r="71" spans="2:29" x14ac:dyDescent="0.3">
      <c r="U71" s="31" t="s">
        <v>44</v>
      </c>
      <c r="V71" s="52">
        <f>V66/F67%</f>
        <v>83.516706045896996</v>
      </c>
      <c r="W71" s="43" t="s">
        <v>1</v>
      </c>
      <c r="X71" s="31" t="s">
        <v>81</v>
      </c>
      <c r="AC71" s="31" t="s">
        <v>82</v>
      </c>
    </row>
    <row r="72" spans="2:29" x14ac:dyDescent="0.3">
      <c r="X72" s="31"/>
    </row>
    <row r="73" spans="2:29" x14ac:dyDescent="0.3">
      <c r="B73" s="59" t="s">
        <v>64</v>
      </c>
      <c r="C73" s="43" t="s">
        <v>72</v>
      </c>
    </row>
    <row r="74" spans="2:29" x14ac:dyDescent="0.3">
      <c r="B74" s="43"/>
      <c r="C74" s="43" t="s">
        <v>75</v>
      </c>
    </row>
    <row r="75" spans="2:29" x14ac:dyDescent="0.3">
      <c r="B75" s="43"/>
    </row>
    <row r="76" spans="2:29" x14ac:dyDescent="0.3">
      <c r="B76" s="43"/>
      <c r="C76" s="43" t="s">
        <v>53</v>
      </c>
    </row>
    <row r="77" spans="2:29" x14ac:dyDescent="0.3">
      <c r="B77" s="43"/>
      <c r="C77" s="43" t="s">
        <v>55</v>
      </c>
    </row>
    <row r="78" spans="2:29" x14ac:dyDescent="0.3">
      <c r="B78" s="43"/>
      <c r="C78" s="43" t="s">
        <v>54</v>
      </c>
    </row>
    <row r="79" spans="2:29" x14ac:dyDescent="0.3">
      <c r="B79" s="43"/>
      <c r="C79" s="43" t="s">
        <v>61</v>
      </c>
    </row>
    <row r="80" spans="2:29" x14ac:dyDescent="0.3">
      <c r="B80" s="43"/>
      <c r="C80" s="43" t="s">
        <v>68</v>
      </c>
    </row>
    <row r="81" spans="2:3" x14ac:dyDescent="0.3">
      <c r="B81" s="43"/>
      <c r="C81" s="43" t="s">
        <v>65</v>
      </c>
    </row>
    <row r="82" spans="2:3" x14ac:dyDescent="0.3">
      <c r="C82" s="43"/>
    </row>
    <row r="83" spans="2:3" x14ac:dyDescent="0.3">
      <c r="C83" s="43" t="s">
        <v>57</v>
      </c>
    </row>
    <row r="84" spans="2:3" x14ac:dyDescent="0.3">
      <c r="C84" s="43" t="s">
        <v>66</v>
      </c>
    </row>
    <row r="85" spans="2:3" x14ac:dyDescent="0.3">
      <c r="C85" s="43"/>
    </row>
    <row r="86" spans="2:3" x14ac:dyDescent="0.3">
      <c r="C86" s="43" t="s">
        <v>62</v>
      </c>
    </row>
    <row r="87" spans="2:3" x14ac:dyDescent="0.3">
      <c r="C87" s="43" t="s">
        <v>76</v>
      </c>
    </row>
    <row r="88" spans="2:3" x14ac:dyDescent="0.3">
      <c r="C88" s="43" t="s">
        <v>69</v>
      </c>
    </row>
    <row r="89" spans="2:3" x14ac:dyDescent="0.3">
      <c r="C89" s="43"/>
    </row>
    <row r="90" spans="2:3" x14ac:dyDescent="0.3">
      <c r="C90" s="43" t="s">
        <v>58</v>
      </c>
    </row>
    <row r="91" spans="2:3" x14ac:dyDescent="0.3">
      <c r="C91" s="43" t="s">
        <v>63</v>
      </c>
    </row>
    <row r="92" spans="2:3" x14ac:dyDescent="0.3">
      <c r="C92" s="43" t="s">
        <v>77</v>
      </c>
    </row>
    <row r="93" spans="2:3" x14ac:dyDescent="0.3">
      <c r="C93" s="43"/>
    </row>
    <row r="94" spans="2:3" x14ac:dyDescent="0.3">
      <c r="C94" s="43" t="s">
        <v>59</v>
      </c>
    </row>
    <row r="95" spans="2:3" x14ac:dyDescent="0.3">
      <c r="C95" s="43"/>
    </row>
    <row r="96" spans="2:3" x14ac:dyDescent="0.3">
      <c r="C96" s="43" t="s">
        <v>60</v>
      </c>
    </row>
    <row r="97" spans="3:4" x14ac:dyDescent="0.3">
      <c r="C97" s="43" t="s">
        <v>70</v>
      </c>
    </row>
    <row r="98" spans="3:4" x14ac:dyDescent="0.3">
      <c r="C98" s="43" t="s">
        <v>56</v>
      </c>
    </row>
    <row r="100" spans="3:4" x14ac:dyDescent="0.3">
      <c r="C100" s="43" t="s">
        <v>90</v>
      </c>
    </row>
    <row r="101" spans="3:4" x14ac:dyDescent="0.3">
      <c r="C101" s="43" t="s">
        <v>89</v>
      </c>
    </row>
    <row r="103" spans="3:4" x14ac:dyDescent="0.3">
      <c r="C103" s="43" t="s">
        <v>95</v>
      </c>
    </row>
    <row r="105" spans="3:4" x14ac:dyDescent="0.3">
      <c r="D105" s="6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K105"/>
  <sheetViews>
    <sheetView showGridLines="0" topLeftCell="A22" zoomScale="75" zoomScaleNormal="75" workbookViewId="0">
      <selection activeCell="AB52" sqref="AB52"/>
    </sheetView>
  </sheetViews>
  <sheetFormatPr baseColWidth="10" defaultRowHeight="14.4" x14ac:dyDescent="0.3"/>
  <cols>
    <col min="1" max="1" width="5.44140625" customWidth="1"/>
    <col min="2" max="2" width="11.77734375" customWidth="1"/>
    <col min="3" max="3" width="14.44140625" bestFit="1" customWidth="1"/>
    <col min="4" max="4" width="9.6640625" bestFit="1" customWidth="1"/>
    <col min="5" max="5" width="4" customWidth="1"/>
    <col min="6" max="6" width="11.6640625" bestFit="1" customWidth="1"/>
    <col min="7" max="7" width="2.6640625" bestFit="1" customWidth="1"/>
    <col min="8" max="8" width="13.5546875" customWidth="1"/>
    <col min="9" max="9" width="2.77734375" customWidth="1"/>
    <col min="10" max="10" width="11.77734375" customWidth="1"/>
    <col min="11" max="11" width="13.33203125" bestFit="1" customWidth="1"/>
    <col min="12" max="12" width="5.77734375" bestFit="1" customWidth="1"/>
    <col min="13" max="13" width="2.44140625" bestFit="1" customWidth="1"/>
    <col min="14" max="14" width="11.6640625" bestFit="1" customWidth="1"/>
    <col min="15" max="15" width="2.6640625" bestFit="1" customWidth="1"/>
    <col min="16" max="16" width="9.44140625" customWidth="1"/>
    <col min="17" max="17" width="2" customWidth="1"/>
    <col min="18" max="19" width="2.33203125" customWidth="1"/>
    <col min="20" max="20" width="11.77734375" customWidth="1"/>
    <col min="21" max="21" width="24.88671875" customWidth="1"/>
    <col min="22" max="22" width="9" bestFit="1" customWidth="1"/>
    <col min="23" max="23" width="5.88671875" customWidth="1"/>
    <col min="24" max="24" width="3.88671875" customWidth="1"/>
    <col min="25" max="27" width="2.5546875" customWidth="1"/>
    <col min="28" max="28" width="10.5546875" customWidth="1"/>
    <col min="29" max="29" width="2.44140625" customWidth="1"/>
    <col min="30" max="30" width="6.44140625" bestFit="1" customWidth="1"/>
    <col min="31" max="31" width="4.5546875" bestFit="1" customWidth="1"/>
    <col min="32" max="32" width="11.33203125" customWidth="1"/>
    <col min="33" max="33" width="5.6640625" bestFit="1" customWidth="1"/>
    <col min="35" max="35" width="4.5546875" bestFit="1" customWidth="1"/>
    <col min="36" max="36" width="2.5546875" bestFit="1" customWidth="1"/>
  </cols>
  <sheetData>
    <row r="2" spans="1:34" ht="21" x14ac:dyDescent="0.4">
      <c r="B2" s="21" t="s">
        <v>25</v>
      </c>
    </row>
    <row r="3" spans="1:34" ht="21" x14ac:dyDescent="0.4">
      <c r="A3" s="21"/>
    </row>
    <row r="4" spans="1:34" ht="18" x14ac:dyDescent="0.35">
      <c r="B4" s="20" t="s">
        <v>7</v>
      </c>
      <c r="C4" s="46" t="s">
        <v>97</v>
      </c>
    </row>
    <row r="5" spans="1:34" x14ac:dyDescent="0.3">
      <c r="A5" s="16"/>
      <c r="B5" s="16"/>
    </row>
    <row r="6" spans="1:34" x14ac:dyDescent="0.3">
      <c r="B6" s="18">
        <v>1000</v>
      </c>
      <c r="C6" s="16" t="s">
        <v>8</v>
      </c>
      <c r="D6" s="33">
        <v>16</v>
      </c>
      <c r="E6" s="16" t="s">
        <v>1</v>
      </c>
      <c r="F6" s="16" t="s">
        <v>9</v>
      </c>
      <c r="G6" s="16"/>
      <c r="H6" s="16"/>
      <c r="I6" s="16"/>
      <c r="J6" s="16"/>
      <c r="K6" s="16"/>
      <c r="L6" s="33">
        <v>61</v>
      </c>
      <c r="M6" s="16" t="s">
        <v>1</v>
      </c>
      <c r="N6" s="16" t="s">
        <v>9</v>
      </c>
      <c r="O6" s="16"/>
      <c r="P6" s="16"/>
      <c r="Q6" s="16"/>
      <c r="R6" s="16"/>
      <c r="S6" s="16"/>
      <c r="T6" s="16" t="s">
        <v>11</v>
      </c>
      <c r="U6" s="16"/>
      <c r="V6" s="51">
        <v>99.203122292812651</v>
      </c>
      <c r="W6" s="16" t="s">
        <v>1</v>
      </c>
      <c r="X6" s="16"/>
    </row>
    <row r="7" spans="1:34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23</v>
      </c>
      <c r="U7" s="16"/>
      <c r="V7" s="51">
        <v>87</v>
      </c>
      <c r="W7" s="16" t="s">
        <v>1</v>
      </c>
      <c r="X7" s="16"/>
    </row>
    <row r="8" spans="1:34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34" s="49" customFormat="1" ht="18" x14ac:dyDescent="0.3">
      <c r="B9" s="56" t="s">
        <v>73</v>
      </c>
      <c r="C9" s="57"/>
      <c r="D9" s="57"/>
      <c r="E9" s="57"/>
      <c r="F9" s="57"/>
      <c r="G9" s="57"/>
      <c r="H9" s="57"/>
      <c r="I9" s="57"/>
      <c r="J9" s="56" t="s">
        <v>84</v>
      </c>
      <c r="K9" s="57"/>
      <c r="L9" s="57"/>
      <c r="M9" s="57"/>
      <c r="N9" s="57"/>
      <c r="O9" s="57"/>
      <c r="P9" s="57"/>
      <c r="Q9" s="57"/>
      <c r="R9" s="57"/>
      <c r="S9" s="57"/>
      <c r="T9" s="56" t="s">
        <v>74</v>
      </c>
    </row>
    <row r="10" spans="1:34" ht="15" thickBot="1" x14ac:dyDescent="0.35">
      <c r="B10" s="1"/>
      <c r="C10" s="16" t="s">
        <v>0</v>
      </c>
      <c r="D10" s="44">
        <v>0</v>
      </c>
      <c r="E10" t="s">
        <v>1</v>
      </c>
      <c r="F10">
        <f>$B$6*D10%</f>
        <v>0</v>
      </c>
      <c r="G10" t="s">
        <v>10</v>
      </c>
      <c r="J10" s="1"/>
      <c r="K10" s="16" t="s">
        <v>0</v>
      </c>
      <c r="L10" s="44">
        <v>0</v>
      </c>
      <c r="M10" t="s">
        <v>1</v>
      </c>
      <c r="N10">
        <f>$B$6*L10%</f>
        <v>0</v>
      </c>
      <c r="O10" t="s">
        <v>10</v>
      </c>
      <c r="T10" s="1"/>
      <c r="U10" s="16" t="s">
        <v>0</v>
      </c>
      <c r="V10" s="60">
        <f>F10</f>
        <v>0</v>
      </c>
      <c r="W10" t="s">
        <v>10</v>
      </c>
    </row>
    <row r="11" spans="1:34" x14ac:dyDescent="0.3">
      <c r="B11" s="2"/>
      <c r="C11" s="36"/>
      <c r="D11" s="29"/>
      <c r="E11" s="22"/>
      <c r="F11" s="22"/>
      <c r="G11" s="22"/>
      <c r="H11" s="22"/>
      <c r="J11" s="2"/>
      <c r="K11" s="36"/>
      <c r="L11" s="29"/>
      <c r="M11" s="22"/>
      <c r="N11" s="22"/>
      <c r="O11" s="22"/>
      <c r="P11" s="22"/>
      <c r="Q11" s="8"/>
      <c r="R11" s="37"/>
      <c r="T11" s="23"/>
      <c r="U11" s="36"/>
      <c r="V11" s="61"/>
      <c r="W11" s="22"/>
      <c r="X11" s="7"/>
    </row>
    <row r="12" spans="1:34" x14ac:dyDescent="0.3">
      <c r="B12" s="2"/>
      <c r="C12" s="16"/>
      <c r="D12" s="5"/>
      <c r="J12" s="2"/>
      <c r="K12" s="16"/>
      <c r="L12" s="5"/>
      <c r="Q12" s="8"/>
      <c r="R12" s="38"/>
      <c r="T12" s="2"/>
      <c r="U12" s="16"/>
      <c r="V12" s="60"/>
      <c r="X12" s="8"/>
    </row>
    <row r="13" spans="1:34" x14ac:dyDescent="0.3">
      <c r="B13" s="2"/>
      <c r="C13" s="16" t="s">
        <v>2</v>
      </c>
      <c r="D13" s="44">
        <v>3</v>
      </c>
      <c r="E13" t="s">
        <v>1</v>
      </c>
      <c r="F13">
        <f>$B$6*D13%</f>
        <v>30</v>
      </c>
      <c r="G13" t="s">
        <v>10</v>
      </c>
      <c r="J13" s="2"/>
      <c r="K13" s="16" t="s">
        <v>2</v>
      </c>
      <c r="L13" s="44">
        <v>3</v>
      </c>
      <c r="M13" t="s">
        <v>1</v>
      </c>
      <c r="N13">
        <f>$B$6*L13%</f>
        <v>30</v>
      </c>
      <c r="O13" t="s">
        <v>10</v>
      </c>
      <c r="Q13" s="8"/>
      <c r="R13" s="38"/>
      <c r="T13" s="2"/>
      <c r="U13" s="16" t="s">
        <v>2</v>
      </c>
      <c r="V13" s="60">
        <f>F13</f>
        <v>30</v>
      </c>
      <c r="W13" t="s">
        <v>10</v>
      </c>
      <c r="X13" s="8"/>
    </row>
    <row r="14" spans="1:34" x14ac:dyDescent="0.3">
      <c r="B14" s="2"/>
      <c r="C14" s="16"/>
      <c r="D14" s="5"/>
      <c r="J14" s="2"/>
      <c r="K14" s="16"/>
      <c r="L14" s="5"/>
      <c r="Q14" s="8"/>
      <c r="R14" s="38"/>
      <c r="T14" s="2"/>
      <c r="U14" s="16"/>
      <c r="V14" s="60"/>
      <c r="X14" s="8"/>
      <c r="AB14" s="35" t="s">
        <v>18</v>
      </c>
    </row>
    <row r="15" spans="1:34" ht="15" thickBot="1" x14ac:dyDescent="0.35">
      <c r="B15" s="2"/>
      <c r="C15" s="16"/>
      <c r="D15" s="5"/>
      <c r="J15" s="2"/>
      <c r="K15" s="16"/>
      <c r="L15" s="5"/>
      <c r="Q15" s="8"/>
      <c r="R15" s="38"/>
      <c r="T15" s="2"/>
      <c r="U15" s="16"/>
      <c r="V15" s="60"/>
      <c r="X15" s="8"/>
      <c r="AB15" s="35" t="s">
        <v>16</v>
      </c>
      <c r="AD15" s="78">
        <f>V20+V17+V16+V13+V37</f>
        <v>186.23036596089344</v>
      </c>
      <c r="AE15" s="77" t="s">
        <v>10</v>
      </c>
      <c r="AF15" s="15" t="s">
        <v>15</v>
      </c>
      <c r="AG15" s="32">
        <f>V37/AD15%</f>
        <v>4.4999997275703194</v>
      </c>
      <c r="AH15" s="31" t="s">
        <v>1</v>
      </c>
    </row>
    <row r="16" spans="1:34" x14ac:dyDescent="0.3">
      <c r="B16" s="3"/>
      <c r="C16" s="36" t="s">
        <v>3</v>
      </c>
      <c r="D16" s="45">
        <v>1</v>
      </c>
      <c r="E16" s="22" t="s">
        <v>1</v>
      </c>
      <c r="F16" s="22">
        <f>$B$6*D16%</f>
        <v>10</v>
      </c>
      <c r="G16" s="22" t="s">
        <v>10</v>
      </c>
      <c r="H16" s="22"/>
      <c r="J16" s="3"/>
      <c r="K16" s="36" t="s">
        <v>3</v>
      </c>
      <c r="L16" s="45">
        <v>1</v>
      </c>
      <c r="M16" s="22" t="s">
        <v>1</v>
      </c>
      <c r="N16" s="22">
        <f>$B$6*L16%</f>
        <v>10</v>
      </c>
      <c r="O16" s="22" t="s">
        <v>10</v>
      </c>
      <c r="P16" s="22"/>
      <c r="Q16" s="8"/>
      <c r="R16" s="38"/>
      <c r="T16" s="24"/>
      <c r="U16" s="36" t="s">
        <v>3</v>
      </c>
      <c r="V16" s="61">
        <f>F16</f>
        <v>10</v>
      </c>
      <c r="W16" t="s">
        <v>10</v>
      </c>
      <c r="X16" s="8"/>
      <c r="AB16" s="35" t="s">
        <v>98</v>
      </c>
      <c r="AD16" s="60"/>
      <c r="AF16" s="17" t="s">
        <v>16</v>
      </c>
      <c r="AG16" s="16"/>
      <c r="AH16" s="16"/>
    </row>
    <row r="17" spans="2:31" x14ac:dyDescent="0.3">
      <c r="B17" s="3"/>
      <c r="C17" s="16" t="s">
        <v>4</v>
      </c>
      <c r="D17" s="44">
        <v>1.5</v>
      </c>
      <c r="E17" t="s">
        <v>1</v>
      </c>
      <c r="F17">
        <f>$B$6*D17%</f>
        <v>15</v>
      </c>
      <c r="G17" t="s">
        <v>10</v>
      </c>
      <c r="J17" s="3"/>
      <c r="K17" s="16" t="s">
        <v>4</v>
      </c>
      <c r="L17" s="44">
        <v>1.5</v>
      </c>
      <c r="M17" t="s">
        <v>1</v>
      </c>
      <c r="N17">
        <f>$B$6*L17%</f>
        <v>15</v>
      </c>
      <c r="O17" t="s">
        <v>10</v>
      </c>
      <c r="Q17" s="8"/>
      <c r="R17" s="38"/>
      <c r="T17" s="3"/>
      <c r="U17" s="16" t="s">
        <v>4</v>
      </c>
      <c r="V17" s="60">
        <f>F17</f>
        <v>15</v>
      </c>
      <c r="W17" t="s">
        <v>10</v>
      </c>
      <c r="X17" s="8"/>
      <c r="AD17" s="79" t="s">
        <v>83</v>
      </c>
    </row>
    <row r="18" spans="2:31" x14ac:dyDescent="0.3">
      <c r="B18" s="3"/>
      <c r="C18" s="16"/>
      <c r="D18" s="5"/>
      <c r="J18" s="3"/>
      <c r="K18" s="16"/>
      <c r="L18" s="5"/>
      <c r="Q18" s="8"/>
      <c r="R18" s="38"/>
      <c r="T18" s="3"/>
      <c r="U18" s="16"/>
      <c r="V18" s="60"/>
      <c r="X18" s="8"/>
      <c r="AD18" s="60"/>
    </row>
    <row r="19" spans="2:31" x14ac:dyDescent="0.3">
      <c r="B19" s="25"/>
      <c r="C19" s="36"/>
      <c r="D19" s="29"/>
      <c r="E19" s="22"/>
      <c r="F19" s="22"/>
      <c r="G19" s="22"/>
      <c r="H19" s="22"/>
      <c r="J19" s="25"/>
      <c r="K19" s="36"/>
      <c r="L19" s="29"/>
      <c r="M19" s="22"/>
      <c r="N19" s="22"/>
      <c r="O19" s="22"/>
      <c r="P19" s="22"/>
      <c r="R19" s="38"/>
      <c r="T19" s="25"/>
      <c r="U19" s="36" t="s">
        <v>12</v>
      </c>
      <c r="V19" s="61"/>
      <c r="X19" s="8"/>
      <c r="AD19" s="60"/>
    </row>
    <row r="20" spans="2:31" ht="15" thickBot="1" x14ac:dyDescent="0.35">
      <c r="B20" s="4"/>
      <c r="C20" s="16"/>
      <c r="D20" s="5"/>
      <c r="J20" s="4"/>
      <c r="K20" s="16"/>
      <c r="L20" s="5"/>
      <c r="R20" s="39"/>
      <c r="T20" s="4"/>
      <c r="U20" s="16" t="s">
        <v>13</v>
      </c>
      <c r="V20" s="60">
        <f>F26-V26</f>
        <v>122.85000000000002</v>
      </c>
      <c r="W20" s="30" t="s">
        <v>10</v>
      </c>
      <c r="X20" s="9"/>
      <c r="AD20" s="60"/>
    </row>
    <row r="21" spans="2:31" x14ac:dyDescent="0.3">
      <c r="B21" s="4"/>
      <c r="C21" s="16"/>
      <c r="D21" s="5"/>
      <c r="J21" s="4"/>
      <c r="K21" s="16"/>
      <c r="L21" s="5"/>
      <c r="T21" s="71"/>
      <c r="U21" s="36"/>
      <c r="V21" s="61"/>
      <c r="Z21" s="11"/>
      <c r="AD21" s="60"/>
    </row>
    <row r="22" spans="2:31" x14ac:dyDescent="0.3">
      <c r="B22" s="4"/>
      <c r="C22" s="16"/>
      <c r="D22" s="5"/>
      <c r="J22" s="4"/>
      <c r="K22" s="16"/>
      <c r="L22" s="5"/>
      <c r="T22" s="71"/>
      <c r="U22" s="16"/>
      <c r="V22" s="60"/>
      <c r="Z22" s="12"/>
      <c r="AD22" s="60"/>
    </row>
    <row r="23" spans="2:31" x14ac:dyDescent="0.3">
      <c r="B23" s="4"/>
      <c r="C23" s="16"/>
      <c r="D23" s="5"/>
      <c r="J23" s="4"/>
      <c r="K23" s="16"/>
      <c r="L23" s="5"/>
      <c r="T23" s="71"/>
      <c r="U23" s="16"/>
      <c r="V23" s="60"/>
      <c r="Z23" s="12"/>
      <c r="AD23" s="60"/>
    </row>
    <row r="24" spans="2:31" x14ac:dyDescent="0.3">
      <c r="B24" s="4"/>
      <c r="J24" s="4"/>
      <c r="T24" s="71"/>
      <c r="V24" s="60"/>
      <c r="Z24" s="12"/>
      <c r="AD24" s="60"/>
    </row>
    <row r="25" spans="2:31" x14ac:dyDescent="0.3">
      <c r="B25" s="4"/>
      <c r="C25" s="16"/>
      <c r="D25" s="5"/>
      <c r="J25" s="4"/>
      <c r="K25" s="16"/>
      <c r="L25" s="5"/>
      <c r="T25" s="71"/>
      <c r="U25" s="16"/>
      <c r="V25" s="60"/>
      <c r="Z25" s="12"/>
      <c r="AB25" s="34" t="s">
        <v>5</v>
      </c>
      <c r="AD25" s="60"/>
    </row>
    <row r="26" spans="2:31" x14ac:dyDescent="0.3">
      <c r="B26" s="4"/>
      <c r="C26" s="16" t="s">
        <v>5</v>
      </c>
      <c r="D26" s="5">
        <f>100-D17-D16-D13-D10</f>
        <v>94.5</v>
      </c>
      <c r="E26" t="s">
        <v>1</v>
      </c>
      <c r="F26">
        <f>$B$6*D26%</f>
        <v>945</v>
      </c>
      <c r="G26" t="s">
        <v>10</v>
      </c>
      <c r="J26" s="4"/>
      <c r="K26" s="16" t="s">
        <v>5</v>
      </c>
      <c r="L26" s="5">
        <f>100-L17-L16-L13-L10</f>
        <v>94.5</v>
      </c>
      <c r="M26" t="s">
        <v>1</v>
      </c>
      <c r="N26">
        <f>$B$6*L26%</f>
        <v>945</v>
      </c>
      <c r="O26" t="s">
        <v>10</v>
      </c>
      <c r="T26" s="71"/>
      <c r="U26" s="16" t="s">
        <v>96</v>
      </c>
      <c r="V26" s="60">
        <f>F26*V7%</f>
        <v>822.15</v>
      </c>
      <c r="W26" t="s">
        <v>10</v>
      </c>
      <c r="Z26" s="12"/>
      <c r="AB26" s="34" t="s">
        <v>19</v>
      </c>
      <c r="AD26" s="63">
        <f>V26+V34</f>
        <v>865.41982895705519</v>
      </c>
      <c r="AE26" s="16" t="s">
        <v>10</v>
      </c>
    </row>
    <row r="27" spans="2:31" x14ac:dyDescent="0.3">
      <c r="B27" s="4"/>
      <c r="C27" s="16"/>
      <c r="D27" s="5"/>
      <c r="J27" s="4"/>
      <c r="K27" s="16"/>
      <c r="L27" s="5"/>
      <c r="T27" s="71"/>
      <c r="U27" s="16"/>
      <c r="V27" s="60"/>
      <c r="Z27" s="12"/>
    </row>
    <row r="28" spans="2:31" x14ac:dyDescent="0.3">
      <c r="B28" s="4"/>
      <c r="C28" s="16"/>
      <c r="D28" s="5"/>
      <c r="J28" s="4"/>
      <c r="K28" s="16"/>
      <c r="L28" s="5"/>
      <c r="T28" s="71"/>
      <c r="U28" s="16"/>
      <c r="V28" s="60"/>
      <c r="Z28" s="12"/>
      <c r="AB28" s="10"/>
      <c r="AD28" s="60"/>
    </row>
    <row r="29" spans="2:31" x14ac:dyDescent="0.3">
      <c r="B29" s="4"/>
      <c r="C29" s="16"/>
      <c r="D29" s="5"/>
      <c r="J29" s="4"/>
      <c r="K29" s="16"/>
      <c r="L29" s="5"/>
      <c r="T29" s="71"/>
      <c r="U29" s="16"/>
      <c r="V29" s="60"/>
      <c r="Z29" s="12"/>
    </row>
    <row r="30" spans="2:31" x14ac:dyDescent="0.3">
      <c r="B30" s="4"/>
      <c r="C30" s="16"/>
      <c r="D30" s="5"/>
      <c r="J30" s="4"/>
      <c r="K30" s="16"/>
      <c r="L30" s="5"/>
      <c r="T30" s="71"/>
      <c r="U30" s="16"/>
      <c r="V30" s="60"/>
      <c r="Z30" s="12"/>
    </row>
    <row r="31" spans="2:31" x14ac:dyDescent="0.3">
      <c r="B31" s="4"/>
      <c r="C31" s="16"/>
      <c r="D31" s="5"/>
      <c r="J31" s="4"/>
      <c r="K31" s="16"/>
      <c r="L31" s="5"/>
      <c r="T31" s="71"/>
      <c r="U31" s="16"/>
      <c r="V31" s="60"/>
      <c r="Z31" s="12"/>
    </row>
    <row r="32" spans="2:31" ht="15" thickBot="1" x14ac:dyDescent="0.35">
      <c r="B32" s="4"/>
      <c r="C32" s="16"/>
      <c r="D32" s="5"/>
      <c r="J32" s="4"/>
      <c r="K32" s="16"/>
      <c r="L32" s="5"/>
      <c r="T32" s="71"/>
      <c r="U32" s="16"/>
      <c r="V32" s="60"/>
      <c r="Z32" s="12"/>
    </row>
    <row r="33" spans="2:37" x14ac:dyDescent="0.3">
      <c r="B33" s="6"/>
      <c r="C33" s="36"/>
      <c r="D33" s="29"/>
      <c r="E33" s="22"/>
      <c r="F33" s="22"/>
      <c r="G33" s="22"/>
      <c r="H33" s="22"/>
      <c r="J33" s="6"/>
      <c r="K33" s="36"/>
      <c r="L33" s="29"/>
      <c r="M33" s="22"/>
      <c r="N33" s="22"/>
      <c r="O33" s="22"/>
      <c r="P33" s="22"/>
      <c r="T33" s="28"/>
      <c r="U33" s="36"/>
      <c r="V33" s="61"/>
      <c r="Z33" s="12"/>
      <c r="AB33" s="22"/>
      <c r="AC33" s="22"/>
      <c r="AD33" s="22"/>
      <c r="AE33" s="7"/>
      <c r="AK33" s="5"/>
    </row>
    <row r="34" spans="2:37" x14ac:dyDescent="0.3">
      <c r="B34" s="6"/>
      <c r="C34" s="16"/>
      <c r="D34" s="5"/>
      <c r="J34" s="6"/>
      <c r="K34" s="16"/>
      <c r="L34" s="5"/>
      <c r="T34" s="27"/>
      <c r="U34" s="16" t="s">
        <v>14</v>
      </c>
      <c r="V34" s="60">
        <f>V26/N67*N68</f>
        <v>43.269828957055211</v>
      </c>
      <c r="W34" t="s">
        <v>10</v>
      </c>
      <c r="Z34" s="12"/>
      <c r="AE34" s="70"/>
      <c r="AG34" s="32">
        <f>V34/AD26%</f>
        <v>4.999865673195985</v>
      </c>
      <c r="AH34" s="31" t="s">
        <v>1</v>
      </c>
    </row>
    <row r="35" spans="2:37" ht="15" thickBot="1" x14ac:dyDescent="0.35">
      <c r="B35" s="6"/>
      <c r="C35" s="16"/>
      <c r="D35" s="5"/>
      <c r="J35" s="6"/>
      <c r="K35" s="16"/>
      <c r="L35" s="5"/>
      <c r="T35" s="27"/>
      <c r="U35" s="16"/>
      <c r="V35" s="60"/>
      <c r="Z35" s="13"/>
      <c r="AE35" s="8"/>
    </row>
    <row r="36" spans="2:37" x14ac:dyDescent="0.3">
      <c r="B36" s="6"/>
      <c r="C36" s="16"/>
      <c r="D36" s="5"/>
      <c r="J36" s="6"/>
      <c r="K36" s="16"/>
      <c r="L36" s="5"/>
      <c r="T36" s="6"/>
      <c r="U36" s="36"/>
      <c r="V36" s="61"/>
      <c r="W36" s="22"/>
      <c r="X36" s="7"/>
      <c r="AB36" s="22"/>
      <c r="AC36" s="22"/>
      <c r="AD36" s="22"/>
      <c r="AE36" s="8"/>
    </row>
    <row r="37" spans="2:37" x14ac:dyDescent="0.3">
      <c r="B37" s="6"/>
      <c r="C37" s="16"/>
      <c r="D37" s="5"/>
      <c r="J37" s="6"/>
      <c r="K37" s="16"/>
      <c r="L37" s="5"/>
      <c r="T37" s="6"/>
      <c r="U37" s="16" t="s">
        <v>27</v>
      </c>
      <c r="V37" s="60">
        <f>(SUM(V10:V34)/V6%)-(SUM(V10:V34))</f>
        <v>8.380365960893414</v>
      </c>
      <c r="W37" t="s">
        <v>10</v>
      </c>
      <c r="X37" s="8"/>
      <c r="AB37" s="15" t="s">
        <v>38</v>
      </c>
      <c r="AC37" s="15"/>
      <c r="AE37" s="8"/>
      <c r="AF37" s="15" t="s">
        <v>17</v>
      </c>
    </row>
    <row r="38" spans="2:37" x14ac:dyDescent="0.3">
      <c r="B38" s="6"/>
      <c r="C38" s="16"/>
      <c r="D38" s="5"/>
      <c r="J38" s="6"/>
      <c r="K38" s="16"/>
      <c r="L38" s="5"/>
      <c r="T38" s="6"/>
      <c r="U38" s="30"/>
      <c r="V38" s="62"/>
      <c r="X38" s="8"/>
      <c r="AB38" s="15" t="s">
        <v>35</v>
      </c>
      <c r="AC38" s="15"/>
      <c r="AD38" s="32">
        <f>V37/V41%</f>
        <v>0.79687770718734685</v>
      </c>
      <c r="AE38" s="54" t="s">
        <v>1</v>
      </c>
      <c r="AF38" s="15" t="s">
        <v>36</v>
      </c>
      <c r="AG38" s="32">
        <f>(V34+V37)/V41%</f>
        <v>4.9113474392479386</v>
      </c>
      <c r="AH38" s="31" t="s">
        <v>1</v>
      </c>
    </row>
    <row r="39" spans="2:37" x14ac:dyDescent="0.3">
      <c r="B39" s="6"/>
      <c r="C39" s="16"/>
      <c r="D39" s="5"/>
      <c r="J39" s="6"/>
      <c r="K39" s="16"/>
      <c r="L39" s="5"/>
      <c r="V39" s="60"/>
      <c r="X39" s="8"/>
      <c r="AB39" s="15" t="s">
        <v>34</v>
      </c>
      <c r="AC39" s="15"/>
      <c r="AD39" s="16"/>
      <c r="AE39" s="8"/>
      <c r="AF39" s="15" t="s">
        <v>37</v>
      </c>
      <c r="AG39" s="16"/>
      <c r="AH39" s="16"/>
    </row>
    <row r="40" spans="2:37" x14ac:dyDescent="0.3">
      <c r="B40" s="6"/>
      <c r="C40" s="16"/>
      <c r="D40" s="5"/>
      <c r="J40" s="6"/>
      <c r="K40" s="16"/>
      <c r="L40" s="5"/>
      <c r="U40" s="16" t="s">
        <v>24</v>
      </c>
      <c r="V40" s="63"/>
      <c r="X40" s="8"/>
      <c r="AB40" s="15" t="s">
        <v>39</v>
      </c>
      <c r="AE40" s="8"/>
      <c r="AG40" s="16"/>
      <c r="AH40" s="16"/>
    </row>
    <row r="41" spans="2:37" ht="15" thickBot="1" x14ac:dyDescent="0.35">
      <c r="B41" s="6"/>
      <c r="C41" s="16"/>
      <c r="D41" s="5"/>
      <c r="J41" s="6"/>
      <c r="K41" s="16"/>
      <c r="L41" s="5"/>
      <c r="U41" s="16" t="s">
        <v>20</v>
      </c>
      <c r="V41" s="63">
        <f>SUM(V10:V38)</f>
        <v>1051.6501949179487</v>
      </c>
      <c r="W41" t="s">
        <v>10</v>
      </c>
      <c r="X41" s="9"/>
      <c r="AB41" s="30"/>
      <c r="AC41" s="30"/>
      <c r="AD41" s="30"/>
      <c r="AE41" s="9"/>
    </row>
    <row r="42" spans="2:37" x14ac:dyDescent="0.3">
      <c r="B42" s="6"/>
      <c r="C42" s="16" t="s">
        <v>6</v>
      </c>
      <c r="D42" s="5"/>
      <c r="F42" s="14">
        <f>F57-F26-F17-F16-F13-F10</f>
        <v>5250</v>
      </c>
      <c r="G42" t="s">
        <v>10</v>
      </c>
      <c r="J42" s="6"/>
      <c r="K42" s="16" t="s">
        <v>6</v>
      </c>
      <c r="L42" s="5"/>
      <c r="N42" s="14">
        <f>N57-N26-N17-N16-N13-N10</f>
        <v>639.34426229508199</v>
      </c>
      <c r="O42" t="s">
        <v>10</v>
      </c>
      <c r="U42" s="22"/>
      <c r="V42" s="40"/>
      <c r="W42" s="22"/>
    </row>
    <row r="43" spans="2:37" x14ac:dyDescent="0.3">
      <c r="B43" s="6"/>
      <c r="C43" s="16"/>
      <c r="D43" s="5"/>
      <c r="J43" s="16"/>
      <c r="K43" s="16"/>
      <c r="L43" s="5"/>
    </row>
    <row r="44" spans="2:37" x14ac:dyDescent="0.3">
      <c r="B44" s="6"/>
      <c r="C44" s="16"/>
      <c r="D44" s="5"/>
      <c r="J44" s="16"/>
      <c r="K44" s="16"/>
      <c r="L44" s="5"/>
    </row>
    <row r="45" spans="2:37" x14ac:dyDescent="0.3">
      <c r="B45" s="6"/>
      <c r="C45" s="16"/>
      <c r="D45" s="5"/>
      <c r="J45" s="16"/>
      <c r="K45" s="64" t="s">
        <v>91</v>
      </c>
      <c r="L45" s="66"/>
      <c r="M45" s="64"/>
      <c r="N45" s="67">
        <f>F57-N57</f>
        <v>4610.6557377049176</v>
      </c>
      <c r="O45" s="64" t="s">
        <v>10</v>
      </c>
      <c r="P45" s="64"/>
      <c r="Q45" s="64"/>
      <c r="R45" s="64"/>
      <c r="S45" s="64"/>
      <c r="T45" s="64"/>
      <c r="U45" s="64" t="s">
        <v>91</v>
      </c>
      <c r="V45" s="67">
        <f>N57-V41</f>
        <v>587.69406737713325</v>
      </c>
      <c r="W45" s="64" t="s">
        <v>10</v>
      </c>
      <c r="AB45" s="31" t="s">
        <v>99</v>
      </c>
    </row>
    <row r="46" spans="2:37" x14ac:dyDescent="0.3">
      <c r="B46" s="6"/>
      <c r="C46" s="16"/>
      <c r="D46" s="5"/>
      <c r="J46" s="16"/>
      <c r="K46" s="16"/>
      <c r="L46" s="5"/>
      <c r="AB46" s="31" t="s">
        <v>101</v>
      </c>
    </row>
    <row r="47" spans="2:37" x14ac:dyDescent="0.3">
      <c r="B47" s="6"/>
      <c r="C47" s="16"/>
      <c r="D47" s="5"/>
      <c r="J47" s="16"/>
      <c r="K47" s="16"/>
      <c r="L47" s="5"/>
      <c r="AB47" s="31" t="s">
        <v>100</v>
      </c>
      <c r="AD47" s="32">
        <f>AD38-0.15</f>
        <v>0.64687770718734683</v>
      </c>
    </row>
    <row r="48" spans="2:37" x14ac:dyDescent="0.3">
      <c r="B48" s="6"/>
      <c r="C48" s="16"/>
      <c r="D48" s="5"/>
      <c r="J48" s="16"/>
      <c r="K48" s="16"/>
      <c r="L48" s="5"/>
    </row>
    <row r="49" spans="2:27" x14ac:dyDescent="0.3">
      <c r="B49" s="6"/>
      <c r="C49" s="16"/>
      <c r="D49" s="5"/>
      <c r="J49" s="16"/>
      <c r="K49" s="16"/>
      <c r="L49" s="5"/>
    </row>
    <row r="50" spans="2:27" x14ac:dyDescent="0.3">
      <c r="B50" s="6"/>
      <c r="C50" s="16"/>
      <c r="D50" s="5"/>
    </row>
    <row r="51" spans="2:27" x14ac:dyDescent="0.3">
      <c r="B51" s="6"/>
      <c r="C51" s="16"/>
      <c r="D51" s="5"/>
    </row>
    <row r="52" spans="2:27" x14ac:dyDescent="0.3">
      <c r="B52" s="6"/>
      <c r="C52" s="16"/>
      <c r="D52" s="5"/>
    </row>
    <row r="53" spans="2:27" x14ac:dyDescent="0.3">
      <c r="B53" s="6"/>
      <c r="C53" s="16"/>
      <c r="D53" s="5"/>
    </row>
    <row r="54" spans="2:27" x14ac:dyDescent="0.3">
      <c r="B54" s="16"/>
      <c r="C54" s="16"/>
      <c r="D54" s="5"/>
    </row>
    <row r="55" spans="2:27" x14ac:dyDescent="0.3">
      <c r="B55" s="16"/>
      <c r="C55" s="16"/>
      <c r="D55" s="5"/>
    </row>
    <row r="56" spans="2:27" x14ac:dyDescent="0.3">
      <c r="D56" s="5"/>
      <c r="L56" s="5"/>
    </row>
    <row r="57" spans="2:27" x14ac:dyDescent="0.3">
      <c r="B57" s="42" t="s">
        <v>48</v>
      </c>
      <c r="C57" s="16" t="s">
        <v>22</v>
      </c>
      <c r="D57" s="19">
        <f>B6/F57%</f>
        <v>16</v>
      </c>
      <c r="E57" s="16" t="s">
        <v>1</v>
      </c>
      <c r="F57" s="47">
        <f>B6/D6%</f>
        <v>6250</v>
      </c>
      <c r="G57" s="16" t="s">
        <v>10</v>
      </c>
      <c r="H57" s="16"/>
      <c r="I57" s="16"/>
      <c r="J57" s="42" t="s">
        <v>48</v>
      </c>
      <c r="K57" s="16" t="s">
        <v>22</v>
      </c>
      <c r="L57" s="19">
        <f>B6/N57%</f>
        <v>61.000000000000007</v>
      </c>
      <c r="M57" s="16" t="s">
        <v>1</v>
      </c>
      <c r="N57" s="47">
        <f>B6/L6%</f>
        <v>1639.344262295082</v>
      </c>
      <c r="O57" s="16" t="s">
        <v>10</v>
      </c>
      <c r="P57" s="16"/>
      <c r="U57" s="16" t="s">
        <v>29</v>
      </c>
      <c r="V57" s="16"/>
    </row>
    <row r="58" spans="2:27" x14ac:dyDescent="0.3">
      <c r="B58" s="42" t="s">
        <v>49</v>
      </c>
      <c r="C58" s="16" t="s">
        <v>28</v>
      </c>
      <c r="F58" s="47">
        <f>B6</f>
        <v>1000</v>
      </c>
      <c r="G58" s="16" t="s">
        <v>10</v>
      </c>
      <c r="J58" s="42" t="s">
        <v>49</v>
      </c>
      <c r="K58" s="16" t="s">
        <v>28</v>
      </c>
      <c r="N58" s="16">
        <f>B6</f>
        <v>1000</v>
      </c>
      <c r="O58" s="16" t="s">
        <v>10</v>
      </c>
      <c r="Q58" s="16"/>
      <c r="R58" s="16"/>
      <c r="S58" s="16"/>
      <c r="U58" s="16" t="s">
        <v>20</v>
      </c>
      <c r="V58" s="47">
        <f>SUM(V10:V34)</f>
        <v>1043.2698289570553</v>
      </c>
      <c r="W58" t="s">
        <v>10</v>
      </c>
    </row>
    <row r="59" spans="2:27" x14ac:dyDescent="0.3">
      <c r="F59" s="14"/>
    </row>
    <row r="60" spans="2:27" x14ac:dyDescent="0.3">
      <c r="B60" s="42" t="s">
        <v>41</v>
      </c>
      <c r="C60" s="16" t="s">
        <v>42</v>
      </c>
      <c r="D60" s="44">
        <v>97.5</v>
      </c>
      <c r="E60" t="s">
        <v>1</v>
      </c>
      <c r="F60" s="14"/>
      <c r="J60" s="42" t="s">
        <v>88</v>
      </c>
      <c r="K60" s="16"/>
      <c r="L60" s="5"/>
      <c r="U60" s="16" t="s">
        <v>30</v>
      </c>
      <c r="V60" s="33">
        <v>1.3</v>
      </c>
      <c r="W60" s="16" t="s">
        <v>1</v>
      </c>
    </row>
    <row r="61" spans="2:27" x14ac:dyDescent="0.3">
      <c r="C61" s="16" t="s">
        <v>43</v>
      </c>
      <c r="F61" s="47">
        <f>$F$58/D60%</f>
        <v>1025.6410256410256</v>
      </c>
      <c r="G61" t="s">
        <v>10</v>
      </c>
      <c r="J61" s="16"/>
      <c r="K61" s="16"/>
      <c r="L61" s="5"/>
      <c r="U61" s="16" t="s">
        <v>31</v>
      </c>
      <c r="V61" s="47">
        <f>V58-(V58*V60%)</f>
        <v>1029.7073211806137</v>
      </c>
      <c r="W61" s="19" t="s">
        <v>10</v>
      </c>
    </row>
    <row r="62" spans="2:27" x14ac:dyDescent="0.3">
      <c r="F62" s="14"/>
      <c r="J62" s="16" t="s">
        <v>86</v>
      </c>
      <c r="K62" s="16"/>
      <c r="L62" s="5"/>
      <c r="N62">
        <f>V10+V13+V16+V17+V20</f>
        <v>177.85000000000002</v>
      </c>
      <c r="O62" t="s">
        <v>10</v>
      </c>
      <c r="AA62" s="16"/>
    </row>
    <row r="63" spans="2:27" x14ac:dyDescent="0.3">
      <c r="B63" s="42" t="s">
        <v>46</v>
      </c>
      <c r="C63" s="16" t="s">
        <v>42</v>
      </c>
      <c r="D63" s="44">
        <v>94.5</v>
      </c>
      <c r="E63" t="s">
        <v>1</v>
      </c>
      <c r="F63" s="14"/>
      <c r="J63" s="16" t="s">
        <v>6</v>
      </c>
      <c r="K63" s="16"/>
      <c r="L63" s="5"/>
      <c r="N63" s="14">
        <f>N42-V34</f>
        <v>596.07443333802678</v>
      </c>
      <c r="O63" t="s">
        <v>10</v>
      </c>
      <c r="U63" s="16" t="s">
        <v>32</v>
      </c>
      <c r="V63" s="33">
        <v>1</v>
      </c>
      <c r="W63" s="16" t="s">
        <v>1</v>
      </c>
      <c r="X63" t="s">
        <v>71</v>
      </c>
      <c r="Z63" s="16"/>
      <c r="AA63" s="16"/>
    </row>
    <row r="64" spans="2:27" x14ac:dyDescent="0.3">
      <c r="C64" s="16" t="s">
        <v>43</v>
      </c>
      <c r="F64" s="47">
        <f>$F$61/D63%</f>
        <v>1085.3344186677521</v>
      </c>
      <c r="G64" t="s">
        <v>10</v>
      </c>
      <c r="J64" s="16" t="s">
        <v>87</v>
      </c>
      <c r="N64" s="14">
        <f>SUM(N62:N63)</f>
        <v>773.9244333380268</v>
      </c>
      <c r="O64" t="s">
        <v>10</v>
      </c>
      <c r="U64" s="16" t="s">
        <v>40</v>
      </c>
      <c r="V64" s="19">
        <f>V6</f>
        <v>99.203122292812651</v>
      </c>
      <c r="W64" s="16" t="s">
        <v>1</v>
      </c>
      <c r="Z64" s="16"/>
      <c r="AA64" s="16"/>
    </row>
    <row r="65" spans="2:29" x14ac:dyDescent="0.3">
      <c r="F65" s="14"/>
      <c r="J65" s="31" t="s">
        <v>85</v>
      </c>
      <c r="K65" s="31"/>
      <c r="L65" s="32"/>
      <c r="M65" s="31"/>
      <c r="N65" s="55">
        <f>N62/N64%</f>
        <v>22.980279771361158</v>
      </c>
      <c r="O65" s="31" t="s">
        <v>1</v>
      </c>
      <c r="Z65" s="16"/>
      <c r="AA65" s="16"/>
    </row>
    <row r="66" spans="2:29" x14ac:dyDescent="0.3">
      <c r="B66" s="42" t="s">
        <v>51</v>
      </c>
      <c r="C66" s="16" t="s">
        <v>42</v>
      </c>
      <c r="D66" s="44">
        <f>((100*97%)*96%)</f>
        <v>93.11999999999999</v>
      </c>
      <c r="E66" t="s">
        <v>1</v>
      </c>
      <c r="F66" s="14"/>
      <c r="U66" s="16" t="s">
        <v>33</v>
      </c>
      <c r="V66" s="47">
        <f>(V61/V64%)-((V61/V64%)*V63%)</f>
        <v>1027.5989549601754</v>
      </c>
      <c r="W66" s="16" t="s">
        <v>10</v>
      </c>
      <c r="Z66" s="16"/>
      <c r="AA66" s="16"/>
    </row>
    <row r="67" spans="2:29" x14ac:dyDescent="0.3">
      <c r="B67" s="42" t="s">
        <v>52</v>
      </c>
      <c r="C67" s="16" t="s">
        <v>43</v>
      </c>
      <c r="F67" s="47">
        <f>$F$64/D66%</f>
        <v>1165.5223568167441</v>
      </c>
      <c r="G67" t="s">
        <v>10</v>
      </c>
      <c r="J67" s="69" t="s">
        <v>92</v>
      </c>
      <c r="N67">
        <v>342.3</v>
      </c>
      <c r="O67" t="s">
        <v>93</v>
      </c>
    </row>
    <row r="68" spans="2:29" x14ac:dyDescent="0.3">
      <c r="J68" s="69" t="s">
        <v>94</v>
      </c>
      <c r="N68" s="50">
        <v>18.015280000000001</v>
      </c>
      <c r="O68" t="s">
        <v>93</v>
      </c>
      <c r="U68" s="31" t="s">
        <v>21</v>
      </c>
      <c r="V68" s="52">
        <f>V66/F58%</f>
        <v>102.75989549601755</v>
      </c>
      <c r="W68" s="31" t="s">
        <v>1</v>
      </c>
      <c r="X68" s="31" t="s">
        <v>78</v>
      </c>
      <c r="Y68" s="16"/>
      <c r="Z68" s="16"/>
      <c r="AC68" s="31" t="s">
        <v>82</v>
      </c>
    </row>
    <row r="69" spans="2:29" x14ac:dyDescent="0.3">
      <c r="U69" s="31" t="s">
        <v>44</v>
      </c>
      <c r="V69" s="52">
        <f>V66/F61%</f>
        <v>100.19089810861712</v>
      </c>
      <c r="W69" s="43" t="s">
        <v>1</v>
      </c>
      <c r="X69" s="31" t="s">
        <v>79</v>
      </c>
      <c r="AC69" s="31" t="s">
        <v>82</v>
      </c>
    </row>
    <row r="70" spans="2:29" x14ac:dyDescent="0.3">
      <c r="U70" s="31" t="s">
        <v>44</v>
      </c>
      <c r="V70" s="52">
        <f>V66/F64%</f>
        <v>94.680398712643154</v>
      </c>
      <c r="W70" s="43" t="s">
        <v>1</v>
      </c>
      <c r="X70" s="31" t="s">
        <v>80</v>
      </c>
      <c r="AC70" s="31" t="s">
        <v>82</v>
      </c>
    </row>
    <row r="71" spans="2:29" x14ac:dyDescent="0.3">
      <c r="U71" s="31" t="s">
        <v>44</v>
      </c>
      <c r="V71" s="52">
        <f>V66/F67%</f>
        <v>88.166387281213304</v>
      </c>
      <c r="W71" s="43" t="s">
        <v>1</v>
      </c>
      <c r="X71" s="31" t="s">
        <v>81</v>
      </c>
      <c r="AC71" s="31" t="s">
        <v>82</v>
      </c>
    </row>
    <row r="72" spans="2:29" x14ac:dyDescent="0.3">
      <c r="X72" s="31"/>
    </row>
    <row r="73" spans="2:29" x14ac:dyDescent="0.3">
      <c r="B73" s="59" t="s">
        <v>64</v>
      </c>
      <c r="C73" s="43" t="s">
        <v>72</v>
      </c>
    </row>
    <row r="74" spans="2:29" x14ac:dyDescent="0.3">
      <c r="B74" s="43"/>
      <c r="C74" s="43" t="s">
        <v>75</v>
      </c>
    </row>
    <row r="75" spans="2:29" x14ac:dyDescent="0.3">
      <c r="B75" s="43"/>
    </row>
    <row r="76" spans="2:29" x14ac:dyDescent="0.3">
      <c r="B76" s="43"/>
      <c r="C76" s="43" t="s">
        <v>53</v>
      </c>
    </row>
    <row r="77" spans="2:29" x14ac:dyDescent="0.3">
      <c r="B77" s="43"/>
      <c r="C77" s="43" t="s">
        <v>55</v>
      </c>
    </row>
    <row r="78" spans="2:29" x14ac:dyDescent="0.3">
      <c r="B78" s="43"/>
      <c r="C78" s="43" t="s">
        <v>54</v>
      </c>
    </row>
    <row r="79" spans="2:29" x14ac:dyDescent="0.3">
      <c r="B79" s="43"/>
      <c r="C79" s="43" t="s">
        <v>61</v>
      </c>
    </row>
    <row r="80" spans="2:29" x14ac:dyDescent="0.3">
      <c r="B80" s="43"/>
      <c r="C80" s="43" t="s">
        <v>68</v>
      </c>
    </row>
    <row r="81" spans="2:3" x14ac:dyDescent="0.3">
      <c r="B81" s="43"/>
      <c r="C81" s="43" t="s">
        <v>65</v>
      </c>
    </row>
    <row r="82" spans="2:3" x14ac:dyDescent="0.3">
      <c r="C82" s="43"/>
    </row>
    <row r="83" spans="2:3" x14ac:dyDescent="0.3">
      <c r="C83" s="43" t="s">
        <v>57</v>
      </c>
    </row>
    <row r="84" spans="2:3" x14ac:dyDescent="0.3">
      <c r="C84" s="43" t="s">
        <v>66</v>
      </c>
    </row>
    <row r="85" spans="2:3" x14ac:dyDescent="0.3">
      <c r="C85" s="43"/>
    </row>
    <row r="86" spans="2:3" x14ac:dyDescent="0.3">
      <c r="C86" s="43" t="s">
        <v>62</v>
      </c>
    </row>
    <row r="87" spans="2:3" x14ac:dyDescent="0.3">
      <c r="C87" s="43" t="s">
        <v>76</v>
      </c>
    </row>
    <row r="88" spans="2:3" x14ac:dyDescent="0.3">
      <c r="C88" s="43" t="s">
        <v>69</v>
      </c>
    </row>
    <row r="89" spans="2:3" x14ac:dyDescent="0.3">
      <c r="C89" s="43"/>
    </row>
    <row r="90" spans="2:3" x14ac:dyDescent="0.3">
      <c r="C90" s="43" t="s">
        <v>58</v>
      </c>
    </row>
    <row r="91" spans="2:3" x14ac:dyDescent="0.3">
      <c r="C91" s="43" t="s">
        <v>63</v>
      </c>
    </row>
    <row r="92" spans="2:3" x14ac:dyDescent="0.3">
      <c r="C92" s="43" t="s">
        <v>77</v>
      </c>
    </row>
    <row r="93" spans="2:3" x14ac:dyDescent="0.3">
      <c r="C93" s="43"/>
    </row>
    <row r="94" spans="2:3" x14ac:dyDescent="0.3">
      <c r="C94" s="43" t="s">
        <v>59</v>
      </c>
    </row>
    <row r="95" spans="2:3" x14ac:dyDescent="0.3">
      <c r="C95" s="43"/>
    </row>
    <row r="96" spans="2:3" x14ac:dyDescent="0.3">
      <c r="C96" s="43" t="s">
        <v>60</v>
      </c>
    </row>
    <row r="97" spans="3:4" x14ac:dyDescent="0.3">
      <c r="C97" s="43" t="s">
        <v>70</v>
      </c>
    </row>
    <row r="98" spans="3:4" x14ac:dyDescent="0.3">
      <c r="C98" s="43" t="s">
        <v>56</v>
      </c>
    </row>
    <row r="100" spans="3:4" x14ac:dyDescent="0.3">
      <c r="C100" s="43" t="s">
        <v>90</v>
      </c>
    </row>
    <row r="101" spans="3:4" x14ac:dyDescent="0.3">
      <c r="C101" s="43" t="s">
        <v>89</v>
      </c>
    </row>
    <row r="103" spans="3:4" x14ac:dyDescent="0.3">
      <c r="C103" s="43" t="s">
        <v>95</v>
      </c>
    </row>
    <row r="105" spans="3:4" x14ac:dyDescent="0.3">
      <c r="D105" s="68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7" workbookViewId="0">
      <selection activeCell="O28" sqref="O2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SDCH</vt:lpstr>
      <vt:lpstr>D50</vt:lpstr>
      <vt:lpstr>D70</vt:lpstr>
      <vt:lpstr>D90</vt:lpstr>
      <vt:lpstr>Perm D90</vt:lpstr>
      <vt:lpstr>Doc</vt:lpstr>
      <vt:lpstr>'Perm D90'!Zone_d_impression</vt:lpstr>
    </vt:vector>
  </TitlesOfParts>
  <Company>SODIAAL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Valot Gilles</dc:creator>
  <cp:lastModifiedBy>Gilles VALOT</cp:lastModifiedBy>
  <cp:lastPrinted>2019-06-12T09:56:35Z</cp:lastPrinted>
  <dcterms:created xsi:type="dcterms:W3CDTF">2016-10-07T06:23:26Z</dcterms:created>
  <dcterms:modified xsi:type="dcterms:W3CDTF">2023-09-03T09:30:38Z</dcterms:modified>
</cp:coreProperties>
</file>