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4ca1d963a7df93/Outils/"/>
    </mc:Choice>
  </mc:AlternateContent>
  <xr:revisionPtr revIDLastSave="0" documentId="8_{7BE49620-52F6-42D0-A421-45F6E8834B7C}" xr6:coauthVersionLast="47" xr6:coauthVersionMax="47" xr10:uidLastSave="{00000000-0000-0000-0000-000000000000}"/>
  <bookViews>
    <workbookView xWindow="1476" yWindow="672" windowWidth="21336" windowHeight="11688" xr2:uid="{00000000-000D-0000-FFFF-FFFF00000000}"/>
  </bookViews>
  <sheets>
    <sheet name="Vap sat" sheetId="1" r:id="rId1"/>
  </sheets>
  <definedNames>
    <definedName name="_xlnm.Print_Area" localSheetId="0">'Vap sat'!$C$2:$K$43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6" i="1"/>
  <c r="H30" i="1"/>
  <c r="D24" i="1" l="1"/>
  <c r="D15" i="1"/>
  <c r="F30" i="1" l="1"/>
  <c r="D31" i="1"/>
  <c r="D37" i="1" l="1"/>
  <c r="D38" i="1" s="1"/>
  <c r="F38" i="1" s="1"/>
  <c r="D32" i="1"/>
  <c r="F32" i="1" s="1"/>
  <c r="D35" i="1"/>
  <c r="D34" i="1"/>
  <c r="D33" i="1"/>
  <c r="F33" i="1" s="1"/>
  <c r="F22" i="1"/>
  <c r="D25" i="1"/>
  <c r="D26" i="1"/>
  <c r="D36" i="1" l="1"/>
  <c r="D10" i="1"/>
  <c r="F10" i="1" s="1"/>
  <c r="D9" i="1"/>
  <c r="F9" i="1" s="1"/>
  <c r="D8" i="1"/>
  <c r="F8" i="1" s="1"/>
  <c r="D17" i="1" s="1"/>
  <c r="F17" i="1" s="1"/>
  <c r="D16" i="1" l="1"/>
  <c r="F16" i="1" s="1"/>
  <c r="D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Gilles VALOT</author>
  </authors>
  <commentList>
    <comment ref="C34" authorId="0" shapeId="0" xr:uid="{A527F731-E1EA-4A7C-AA74-3B5F4EE5DC72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⋄CV : C’est la quantité d’énergie thermique qu’il
 faut apporter de manière isochore à un sys
tème pour élever sa température d’un degré :
 δQV =CV dT.
 ⋄ CP : C’est la quantité d’énergie thermique qu’il
 faut apporter de manière isobare à un sys
tème pour élever sa température d’un degré :
 δQP =CP dT</t>
        </r>
      </text>
    </comment>
    <comment ref="C35" authorId="0" shapeId="0" xr:uid="{184D1E6A-5C76-4D7E-9967-D0C0F747792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⋄CV : C’est la quantité d’énergie thermique qu’il
 faut apporter de manière isochore à un sys
tème pour élever sa température d’un degré :
 δQV =CV dT.
 ⋄ CP : C’est la quantité d’énergie thermique qu’il
 faut apporter de manière isobare à un sys
tème pour élever sa température d’un degré :
 δQP =CP dT</t>
        </r>
      </text>
    </comment>
  </commentList>
</comments>
</file>

<file path=xl/sharedStrings.xml><?xml version="1.0" encoding="utf-8"?>
<sst xmlns="http://schemas.openxmlformats.org/spreadsheetml/2006/main" count="69" uniqueCount="45">
  <si>
    <t>Température</t>
  </si>
  <si>
    <t>°C</t>
  </si>
  <si>
    <t>mbar</t>
  </si>
  <si>
    <t>kJ / kg</t>
  </si>
  <si>
    <t>m3/kg</t>
  </si>
  <si>
    <t>kg/cm2</t>
  </si>
  <si>
    <r>
      <t>kg/cm</t>
    </r>
    <r>
      <rPr>
        <vertAlign val="superscript"/>
        <sz val="14"/>
        <color theme="1"/>
        <rFont val="Calibri"/>
        <family val="2"/>
        <scheme val="minor"/>
      </rPr>
      <t>2</t>
    </r>
  </si>
  <si>
    <t>RT =</t>
  </si>
  <si>
    <t>Pression de vapeur</t>
  </si>
  <si>
    <t>nRT pour T2</t>
  </si>
  <si>
    <t>bar abs</t>
  </si>
  <si>
    <t>kCal / kg</t>
  </si>
  <si>
    <t>vérif. T°C en fonction de H et Lv</t>
  </si>
  <si>
    <t>Enthalpie - H</t>
  </si>
  <si>
    <t>CP/CV</t>
  </si>
  <si>
    <t>Enthalpie - H (CP)</t>
  </si>
  <si>
    <t>Exemple P et V en fonction de nRT avec T1</t>
  </si>
  <si>
    <t>Température T1</t>
  </si>
  <si>
    <t>Pression abs P1</t>
  </si>
  <si>
    <t>en fonction de T1</t>
  </si>
  <si>
    <t>T2</t>
  </si>
  <si>
    <t>P2 à 100°C</t>
  </si>
  <si>
    <t>V2 à 100°C</t>
  </si>
  <si>
    <t>Calcul de P2 si V2 connu</t>
  </si>
  <si>
    <t>Calcul de V2 si P2 connu</t>
  </si>
  <si>
    <t xml:space="preserve"> g/mole d'eau</t>
  </si>
  <si>
    <t>Gilles Valot 2025</t>
  </si>
  <si>
    <t>Joules</t>
  </si>
  <si>
    <t>CP (pression constante)</t>
  </si>
  <si>
    <t>CV (volume constant)</t>
  </si>
  <si>
    <t>nRT</t>
  </si>
  <si>
    <t>Volume</t>
  </si>
  <si>
    <t>nRT pour T1</t>
  </si>
  <si>
    <t>Calcul P1 si V1 connu</t>
  </si>
  <si>
    <t>Calcul V1 si P1 connu</t>
  </si>
  <si>
    <t>Vérification si T = 100°C</t>
  </si>
  <si>
    <t>bar relatif</t>
  </si>
  <si>
    <t>n =</t>
  </si>
  <si>
    <t>Chaleur latente - Lv (CV)</t>
  </si>
  <si>
    <t>Chaleur latente - Lv</t>
  </si>
  <si>
    <t>Zones de saisie</t>
  </si>
  <si>
    <t>kg/m3</t>
  </si>
  <si>
    <t>Formule de Regnault vapeur saturée</t>
  </si>
  <si>
    <t>Température et chaleur de la  vapeur saturée  en fonction de la pression absolue</t>
  </si>
  <si>
    <t>Pression abs de la vapeur saturée en fonction de la T°C (Regnault) et chaleur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</si>
</sst>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0.0"/>
    <numFmt numFmtId="165" formatCode="0.000"/>
    <numFmt numFmtId="166" formatCode="#,##0.000"/>
    <numFmt numFmtId="167" formatCode="0.0000"/>
    <numFmt numFmtId="168" formatCode="#,##0.0"/>
    <numFmt numFmtId="169" formatCode="#,##0.00000"/>
    <numFmt numFmtId="170" formatCode="#,##0.000_ ;\-#,##0.000\ "/>
    <numFmt numFmtId="171" formatCode="0.000000000"/>
    <numFmt numFmtId="172" formatCode="#,##0.000000"/>
  </numFmts>
  <fonts count="11" x14ac:knownFonts="1">
    <font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4" fontId="0" fillId="0" borderId="0" xfId="0" applyNumberFormat="1"/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3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66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66" fontId="3" fillId="3" borderId="0" xfId="0" applyNumberFormat="1" applyFont="1" applyFill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167" fontId="0" fillId="0" borderId="0" xfId="0" applyNumberFormat="1"/>
    <xf numFmtId="0" fontId="3" fillId="0" borderId="0" xfId="0" applyFont="1" applyAlignment="1">
      <alignment vertical="center"/>
    </xf>
    <xf numFmtId="170" fontId="0" fillId="0" borderId="0" xfId="0" applyNumberFormat="1"/>
    <xf numFmtId="168" fontId="3" fillId="3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/>
    <xf numFmtId="3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Continuous"/>
    </xf>
    <xf numFmtId="165" fontId="3" fillId="0" borderId="0" xfId="0" applyNumberFormat="1" applyFont="1"/>
    <xf numFmtId="164" fontId="7" fillId="0" borderId="0" xfId="0" applyNumberFormat="1" applyFont="1" applyAlignment="1">
      <alignment horizontal="left" vertical="center"/>
    </xf>
    <xf numFmtId="168" fontId="0" fillId="0" borderId="0" xfId="0" applyNumberFormat="1"/>
    <xf numFmtId="0" fontId="10" fillId="2" borderId="0" xfId="0" applyFont="1" applyFill="1"/>
    <xf numFmtId="171" fontId="0" fillId="0" borderId="0" xfId="0" applyNumberFormat="1"/>
    <xf numFmtId="172" fontId="3" fillId="0" borderId="0" xfId="0" applyNumberFormat="1" applyFont="1" applyAlignment="1">
      <alignment horizontal="right" vertical="center"/>
    </xf>
    <xf numFmtId="168" fontId="3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left" vertical="center"/>
    </xf>
    <xf numFmtId="169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/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6872D65C-A4BD-4390-9BC5-75DC27F5178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1</xdr:row>
      <xdr:rowOff>15240</xdr:rowOff>
    </xdr:from>
    <xdr:to>
      <xdr:col>2</xdr:col>
      <xdr:colOff>394230</xdr:colOff>
      <xdr:row>2</xdr:row>
      <xdr:rowOff>57198</xdr:rowOff>
    </xdr:to>
    <xdr:pic>
      <xdr:nvPicPr>
        <xdr:cNvPr id="2" name="Picture 57">
          <a:extLst>
            <a:ext uri="{FF2B5EF4-FFF2-40B4-BE49-F238E27FC236}">
              <a16:creationId xmlns:a16="http://schemas.microsoft.com/office/drawing/2014/main" id="{1BE6FCB4-2822-41F9-9243-8BF088250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" y="198120"/>
          <a:ext cx="363750" cy="361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2:N51"/>
  <sheetViews>
    <sheetView showGridLines="0" tabSelected="1" topLeftCell="A2" zoomScale="88" zoomScaleNormal="88" workbookViewId="0">
      <selection activeCell="C11" sqref="C11"/>
    </sheetView>
  </sheetViews>
  <sheetFormatPr baseColWidth="10" defaultColWidth="10.6640625" defaultRowHeight="14.4" x14ac:dyDescent="0.3"/>
  <cols>
    <col min="2" max="2" width="4.77734375" customWidth="1"/>
    <col min="3" max="3" width="27.6640625" customWidth="1"/>
    <col min="4" max="4" width="14.77734375" customWidth="1"/>
    <col min="6" max="6" width="11.5546875" customWidth="1"/>
    <col min="7" max="7" width="12.77734375" customWidth="1"/>
    <col min="8" max="8" width="15.109375" customWidth="1"/>
    <col min="11" max="11" width="11" bestFit="1" customWidth="1"/>
  </cols>
  <sheetData>
    <row r="2" spans="2:14" ht="25.2" customHeight="1" x14ac:dyDescent="0.45">
      <c r="B2" s="26" t="s">
        <v>42</v>
      </c>
      <c r="C2" s="24"/>
      <c r="D2" s="24"/>
      <c r="E2" s="24"/>
      <c r="F2" s="24"/>
      <c r="G2" s="24"/>
      <c r="H2" s="24"/>
      <c r="I2" s="24"/>
      <c r="J2" s="24"/>
    </row>
    <row r="3" spans="2:14" ht="25.2" customHeight="1" x14ac:dyDescent="0.45">
      <c r="B3" s="23"/>
      <c r="C3" s="24"/>
      <c r="D3" s="24"/>
      <c r="E3" s="24"/>
      <c r="F3" s="24"/>
      <c r="G3" s="24"/>
      <c r="H3" s="24"/>
      <c r="I3" s="24"/>
      <c r="J3" s="24"/>
    </row>
    <row r="4" spans="2:14" ht="12" customHeight="1" x14ac:dyDescent="0.45">
      <c r="C4" s="1"/>
    </row>
    <row r="5" spans="2:14" ht="18" x14ac:dyDescent="0.35">
      <c r="C5" s="21" t="s">
        <v>44</v>
      </c>
    </row>
    <row r="6" spans="2:14" ht="18" x14ac:dyDescent="0.35">
      <c r="B6" s="21"/>
    </row>
    <row r="7" spans="2:14" ht="18" customHeight="1" x14ac:dyDescent="0.35">
      <c r="B7" s="3"/>
      <c r="C7" s="4" t="s">
        <v>17</v>
      </c>
      <c r="D7" s="5">
        <v>70</v>
      </c>
      <c r="E7" s="6" t="s">
        <v>1</v>
      </c>
      <c r="F7" s="7"/>
      <c r="G7" s="7"/>
      <c r="H7" s="7"/>
      <c r="I7" s="7"/>
      <c r="J7" s="7"/>
      <c r="K7" s="7"/>
      <c r="L7" s="7"/>
    </row>
    <row r="8" spans="2:14" ht="18" customHeight="1" x14ac:dyDescent="0.35">
      <c r="B8" s="3"/>
      <c r="C8" s="4" t="s">
        <v>18</v>
      </c>
      <c r="D8" s="8">
        <f>EXP(11.24284-33.104*(100/(D7+273.15))-36.48*(100/(D7+273.15))^2+13.6*(100/(D7+273.15))^3)*1000</f>
        <v>311.70040617297252</v>
      </c>
      <c r="E8" s="4" t="s">
        <v>2</v>
      </c>
      <c r="F8" s="14">
        <f>D8*1.01971621298/1000</f>
        <v>0.31784595776703134</v>
      </c>
      <c r="G8" s="4" t="s">
        <v>5</v>
      </c>
      <c r="H8" s="4" t="s">
        <v>19</v>
      </c>
      <c r="I8" s="7"/>
      <c r="J8" s="7"/>
      <c r="K8" s="7"/>
    </row>
    <row r="9" spans="2:14" ht="18" customHeight="1" x14ac:dyDescent="0.3">
      <c r="B9" s="3"/>
      <c r="C9" s="4" t="s">
        <v>13</v>
      </c>
      <c r="D9" s="8">
        <f>2538+(1.375*D7)</f>
        <v>2634.25</v>
      </c>
      <c r="E9" s="4" t="s">
        <v>3</v>
      </c>
      <c r="F9" s="8">
        <f>D9/4.1855</f>
        <v>629.37522398757608</v>
      </c>
      <c r="G9" s="22" t="s">
        <v>11</v>
      </c>
      <c r="H9" s="4" t="s">
        <v>19</v>
      </c>
      <c r="J9" s="8"/>
      <c r="K9" s="17"/>
      <c r="M9" s="8"/>
      <c r="N9" s="9"/>
    </row>
    <row r="10" spans="2:14" ht="18" customHeight="1" x14ac:dyDescent="0.35">
      <c r="B10" s="3"/>
      <c r="C10" s="4" t="s">
        <v>39</v>
      </c>
      <c r="D10" s="8">
        <f>2538-(2.82*D7)</f>
        <v>2340.6</v>
      </c>
      <c r="E10" s="4" t="s">
        <v>3</v>
      </c>
      <c r="F10" s="8">
        <f>D10/4.1855</f>
        <v>559.21634213355628</v>
      </c>
      <c r="G10" s="22" t="s">
        <v>11</v>
      </c>
      <c r="H10" s="4" t="s">
        <v>19</v>
      </c>
      <c r="J10" s="7"/>
      <c r="K10" s="7"/>
    </row>
    <row r="11" spans="2:14" ht="18" customHeight="1" x14ac:dyDescent="0.35">
      <c r="B11" s="3"/>
      <c r="C11" s="4" t="s">
        <v>0</v>
      </c>
      <c r="D11" s="8">
        <f>(D9-D10)/4.1855</f>
        <v>70.158881854019853</v>
      </c>
      <c r="E11" s="4" t="s">
        <v>1</v>
      </c>
      <c r="G11" s="7"/>
      <c r="H11" s="4" t="s">
        <v>12</v>
      </c>
      <c r="I11" s="7"/>
      <c r="J11" s="7"/>
      <c r="K11" s="7"/>
    </row>
    <row r="12" spans="2:14" ht="18" customHeight="1" x14ac:dyDescent="0.35">
      <c r="B12" s="3"/>
      <c r="C12" s="4"/>
      <c r="D12" s="8"/>
      <c r="E12" s="4"/>
      <c r="G12" s="7"/>
      <c r="H12" s="4"/>
      <c r="I12" s="7"/>
      <c r="J12" s="7"/>
      <c r="K12" s="7"/>
    </row>
    <row r="13" spans="2:14" ht="18" customHeight="1" x14ac:dyDescent="0.35">
      <c r="B13" s="3"/>
      <c r="C13" s="21" t="s">
        <v>16</v>
      </c>
      <c r="D13" s="15"/>
      <c r="E13" s="7"/>
      <c r="F13" s="8"/>
      <c r="G13" s="7"/>
      <c r="H13" s="4"/>
      <c r="I13" s="7"/>
      <c r="J13" s="7"/>
      <c r="K13" s="7"/>
    </row>
    <row r="14" spans="2:14" ht="18" customHeight="1" x14ac:dyDescent="0.35">
      <c r="B14" s="3"/>
      <c r="C14" s="21"/>
      <c r="D14" s="15"/>
      <c r="E14" s="7"/>
      <c r="F14" s="8"/>
      <c r="G14" s="7"/>
      <c r="H14" s="4"/>
      <c r="I14" s="7"/>
      <c r="J14" s="7"/>
      <c r="K14" s="7"/>
    </row>
    <row r="15" spans="2:14" ht="18" customHeight="1" x14ac:dyDescent="0.35">
      <c r="B15" s="3"/>
      <c r="C15" s="4" t="s">
        <v>32</v>
      </c>
      <c r="D15" s="8">
        <f>(1000/I25)*8.31451*(D7+273.15)</f>
        <v>158372.45418888851</v>
      </c>
      <c r="E15" s="7"/>
      <c r="F15" s="8"/>
      <c r="G15" s="7"/>
      <c r="H15" s="4"/>
      <c r="I15" s="7"/>
      <c r="J15" s="7"/>
      <c r="K15" s="7"/>
    </row>
    <row r="16" spans="2:14" ht="18" customHeight="1" x14ac:dyDescent="0.35">
      <c r="B16" s="3"/>
      <c r="C16" s="4" t="s">
        <v>33</v>
      </c>
      <c r="D16" s="13">
        <f>D15/D17/100000</f>
        <v>0.31784595776703134</v>
      </c>
      <c r="E16" s="4" t="s">
        <v>6</v>
      </c>
      <c r="F16" s="8">
        <f>(D16/1.01971621298)*1000</f>
        <v>311.70040617297252</v>
      </c>
      <c r="G16" s="4" t="s">
        <v>2</v>
      </c>
      <c r="H16" s="4"/>
      <c r="I16" s="7"/>
      <c r="J16" s="7"/>
      <c r="K16" s="7"/>
    </row>
    <row r="17" spans="2:12" ht="18" customHeight="1" x14ac:dyDescent="0.35">
      <c r="B17" s="3"/>
      <c r="C17" s="4" t="s">
        <v>34</v>
      </c>
      <c r="D17" s="14">
        <f>D15/(F8)/100000</f>
        <v>4.9826795124753271</v>
      </c>
      <c r="E17" s="4" t="s">
        <v>4</v>
      </c>
      <c r="F17" s="27">
        <f>1/D17</f>
        <v>0.20069522783800592</v>
      </c>
      <c r="G17" s="7" t="s">
        <v>41</v>
      </c>
      <c r="H17" s="4"/>
      <c r="I17" s="7"/>
      <c r="J17" s="7"/>
      <c r="K17" s="7"/>
    </row>
    <row r="18" spans="2:12" ht="18" x14ac:dyDescent="0.35">
      <c r="B18" s="3"/>
      <c r="C18" s="4"/>
      <c r="D18" s="8"/>
      <c r="E18" s="4"/>
      <c r="F18" s="4"/>
      <c r="G18" s="7"/>
      <c r="H18" s="7"/>
      <c r="I18" s="7"/>
      <c r="J18" s="7"/>
      <c r="K18" s="7"/>
      <c r="L18" s="7"/>
    </row>
    <row r="19" spans="2:12" ht="18" x14ac:dyDescent="0.35">
      <c r="B19" s="21"/>
      <c r="C19" s="21" t="s">
        <v>35</v>
      </c>
      <c r="D19" s="8"/>
      <c r="E19" s="9"/>
      <c r="F19" s="4"/>
      <c r="G19" s="7"/>
      <c r="H19" s="7"/>
      <c r="I19" s="7"/>
      <c r="J19" s="7"/>
      <c r="K19" s="7"/>
      <c r="L19" s="7"/>
    </row>
    <row r="20" spans="2:12" ht="18" x14ac:dyDescent="0.35">
      <c r="B20" s="21"/>
      <c r="D20" s="8"/>
      <c r="E20" s="9"/>
      <c r="F20" s="4"/>
      <c r="G20" s="7"/>
      <c r="H20" s="7"/>
      <c r="I20" s="7"/>
      <c r="J20" s="7"/>
      <c r="K20" s="7"/>
      <c r="L20" s="7"/>
    </row>
    <row r="21" spans="2:12" ht="18" x14ac:dyDescent="0.35">
      <c r="B21" s="3"/>
      <c r="C21" s="4" t="s">
        <v>20</v>
      </c>
      <c r="D21" s="10">
        <v>100</v>
      </c>
      <c r="E21" s="4" t="s">
        <v>1</v>
      </c>
      <c r="F21" s="4"/>
      <c r="G21" s="7"/>
      <c r="H21" s="7"/>
      <c r="I21" s="7"/>
      <c r="J21" s="7"/>
      <c r="K21" s="7"/>
      <c r="L21" s="7"/>
    </row>
    <row r="22" spans="2:12" ht="19.8" x14ac:dyDescent="0.35">
      <c r="B22" s="7"/>
      <c r="C22" s="4" t="s">
        <v>21</v>
      </c>
      <c r="D22" s="11">
        <v>1.0331999999999999</v>
      </c>
      <c r="E22" s="4" t="s">
        <v>6</v>
      </c>
      <c r="F22" s="8">
        <f>EXP(11.24284-33.104*(100/(D21+273.15))-36.48*(100/(D21+273.15))^2+13.6*(100/(D21+273.15))^3)*1000</f>
        <v>1013.2594308430172</v>
      </c>
      <c r="G22" s="4" t="s">
        <v>2</v>
      </c>
      <c r="I22" s="7"/>
      <c r="L22" s="7"/>
    </row>
    <row r="23" spans="2:12" ht="18" x14ac:dyDescent="0.35">
      <c r="B23" s="7"/>
      <c r="C23" s="4" t="s">
        <v>22</v>
      </c>
      <c r="D23" s="12">
        <v>1.6679999999999999</v>
      </c>
      <c r="E23" s="4" t="s">
        <v>4</v>
      </c>
      <c r="F23" s="8"/>
      <c r="G23" s="7"/>
      <c r="H23" s="7"/>
      <c r="I23" s="7"/>
      <c r="J23" s="7"/>
      <c r="K23" s="7"/>
      <c r="L23" s="7"/>
    </row>
    <row r="24" spans="2:12" ht="18" x14ac:dyDescent="0.35">
      <c r="B24" s="7"/>
      <c r="C24" s="4" t="s">
        <v>9</v>
      </c>
      <c r="D24" s="8">
        <f>(1000/I25)*8.31451*(D21+273.15)</f>
        <v>172218.21734105714</v>
      </c>
      <c r="E24" s="7"/>
      <c r="F24" s="8"/>
      <c r="G24" s="7"/>
      <c r="H24" s="15" t="s">
        <v>7</v>
      </c>
      <c r="I24" s="35">
        <v>8.3145100000000003</v>
      </c>
      <c r="L24" s="7"/>
    </row>
    <row r="25" spans="2:12" ht="19.8" x14ac:dyDescent="0.35">
      <c r="B25" s="7"/>
      <c r="C25" s="4" t="s">
        <v>23</v>
      </c>
      <c r="D25" s="13">
        <f>D24/D23/100000</f>
        <v>1.032483317392429</v>
      </c>
      <c r="E25" s="4" t="s">
        <v>6</v>
      </c>
      <c r="F25" s="8">
        <f>(D25/1.01971621298)*1000</f>
        <v>1012.5202524485894</v>
      </c>
      <c r="G25" s="4" t="s">
        <v>2</v>
      </c>
      <c r="H25" s="15" t="s">
        <v>37</v>
      </c>
      <c r="I25" s="36">
        <v>18.015280000000001</v>
      </c>
      <c r="J25" s="4" t="s">
        <v>25</v>
      </c>
      <c r="L25" s="7"/>
    </row>
    <row r="26" spans="2:12" ht="18" x14ac:dyDescent="0.35">
      <c r="B26" s="7"/>
      <c r="C26" s="4" t="s">
        <v>24</v>
      </c>
      <c r="D26" s="14">
        <f>D24/D22/100000</f>
        <v>1.6668429862665231</v>
      </c>
      <c r="E26" s="4" t="s">
        <v>4</v>
      </c>
      <c r="F26" s="14">
        <f>1/D26</f>
        <v>0.59993653165847927</v>
      </c>
      <c r="G26" s="7" t="s">
        <v>41</v>
      </c>
      <c r="H26" s="7"/>
      <c r="I26" s="7"/>
      <c r="J26" s="7"/>
      <c r="K26" s="7"/>
      <c r="L26" s="7"/>
    </row>
    <row r="28" spans="2:12" ht="18" x14ac:dyDescent="0.3">
      <c r="C28" s="20" t="s">
        <v>43</v>
      </c>
    </row>
    <row r="29" spans="2:12" ht="18" x14ac:dyDescent="0.3">
      <c r="B29" s="20"/>
    </row>
    <row r="30" spans="2:12" ht="19.8" x14ac:dyDescent="0.3">
      <c r="C30" s="4" t="s">
        <v>8</v>
      </c>
      <c r="D30" s="11">
        <v>5</v>
      </c>
      <c r="E30" s="4" t="s">
        <v>10</v>
      </c>
      <c r="F30" s="14">
        <f>(D30*1.01971621298)</f>
        <v>5.0985810648999994</v>
      </c>
      <c r="G30" s="4" t="s">
        <v>6</v>
      </c>
      <c r="H30" s="33">
        <f>D30-1.01325</f>
        <v>3.9867499999999998</v>
      </c>
      <c r="I30" s="4" t="s">
        <v>36</v>
      </c>
    </row>
    <row r="31" spans="2:12" ht="18" x14ac:dyDescent="0.3">
      <c r="C31" s="4" t="s">
        <v>0</v>
      </c>
      <c r="D31" s="19">
        <f>(100/(0.26825-(2.011*(LN((D30*100000)/100000)/100))-(2.1*(LN((D30*100000)/100000)/100)^2)-(6*(LN((D30*100000)/100000)/100)^3)))-273.15</f>
        <v>151.81187080714921</v>
      </c>
      <c r="E31" s="4" t="s">
        <v>1</v>
      </c>
      <c r="G31" s="25"/>
      <c r="K31" s="18"/>
    </row>
    <row r="32" spans="2:12" ht="18" x14ac:dyDescent="0.3">
      <c r="C32" s="4" t="s">
        <v>15</v>
      </c>
      <c r="D32" s="8">
        <f>2538+(1.375*D31)</f>
        <v>2746.7413223598301</v>
      </c>
      <c r="E32" s="4" t="s">
        <v>3</v>
      </c>
      <c r="F32" s="8">
        <f>D32/4.1855</f>
        <v>656.25165986377488</v>
      </c>
      <c r="G32" s="22" t="s">
        <v>11</v>
      </c>
      <c r="I32" s="29"/>
      <c r="K32" s="16"/>
    </row>
    <row r="33" spans="3:11" ht="18" x14ac:dyDescent="0.3">
      <c r="C33" s="4" t="s">
        <v>38</v>
      </c>
      <c r="D33" s="8">
        <f>2538-(2.82*D31)</f>
        <v>2109.8905243238391</v>
      </c>
      <c r="E33" s="4" t="s">
        <v>3</v>
      </c>
      <c r="F33" s="8">
        <f>D33/4.1855</f>
        <v>504.0952154638249</v>
      </c>
      <c r="G33" s="22" t="s">
        <v>11</v>
      </c>
      <c r="I33" s="29"/>
      <c r="K33" s="16"/>
    </row>
    <row r="34" spans="3:11" ht="18" x14ac:dyDescent="0.3">
      <c r="C34" s="4" t="s">
        <v>28</v>
      </c>
      <c r="D34" s="8">
        <f>1867*(D31+273.15)</f>
        <v>793403.81279694755</v>
      </c>
      <c r="E34" s="4" t="s">
        <v>27</v>
      </c>
      <c r="F34" s="8"/>
      <c r="G34" s="22"/>
      <c r="I34" s="8"/>
      <c r="K34" s="2"/>
    </row>
    <row r="35" spans="3:11" ht="18" x14ac:dyDescent="0.3">
      <c r="C35" s="4" t="s">
        <v>29</v>
      </c>
      <c r="D35" s="8">
        <f>1406*(D31+273.15)</f>
        <v>597496.39035485173</v>
      </c>
      <c r="E35" s="4" t="s">
        <v>27</v>
      </c>
      <c r="F35" s="8"/>
      <c r="G35" s="22"/>
      <c r="I35" s="8"/>
    </row>
    <row r="36" spans="3:11" ht="18" x14ac:dyDescent="0.3">
      <c r="C36" s="4" t="s">
        <v>14</v>
      </c>
      <c r="D36" s="14">
        <f>D34/D35</f>
        <v>1.3278805120910384</v>
      </c>
      <c r="G36" s="22"/>
    </row>
    <row r="37" spans="3:11" ht="18" x14ac:dyDescent="0.3">
      <c r="C37" s="4" t="s">
        <v>30</v>
      </c>
      <c r="D37" s="8">
        <f>(1000/I25)*8.31451*(D31+273.15)</f>
        <v>196130.71372994201</v>
      </c>
    </row>
    <row r="38" spans="3:11" ht="18" x14ac:dyDescent="0.3">
      <c r="C38" s="4" t="s">
        <v>31</v>
      </c>
      <c r="D38" s="14">
        <f>D37/F30/100000</f>
        <v>0.38467705275916569</v>
      </c>
      <c r="E38" s="4" t="s">
        <v>4</v>
      </c>
      <c r="F38" s="14">
        <f>1/D38</f>
        <v>2.5995831901781488</v>
      </c>
      <c r="G38" s="34" t="s">
        <v>41</v>
      </c>
    </row>
    <row r="39" spans="3:11" ht="18" x14ac:dyDescent="0.3">
      <c r="C39" s="4"/>
      <c r="D39" s="32"/>
      <c r="E39" s="4"/>
    </row>
    <row r="41" spans="3:11" x14ac:dyDescent="0.3">
      <c r="C41" s="28" t="s">
        <v>26</v>
      </c>
    </row>
    <row r="43" spans="3:11" x14ac:dyDescent="0.3">
      <c r="C43" s="30" t="s">
        <v>40</v>
      </c>
      <c r="D43" s="16"/>
    </row>
    <row r="44" spans="3:11" x14ac:dyDescent="0.3">
      <c r="D44" s="16"/>
    </row>
    <row r="45" spans="3:11" x14ac:dyDescent="0.3">
      <c r="D45" s="2"/>
    </row>
    <row r="51" spans="3:3" x14ac:dyDescent="0.3">
      <c r="C51" s="31"/>
    </row>
  </sheetData>
  <phoneticPr fontId="2" type="noConversion"/>
  <pageMargins left="0.7" right="0.7" top="0.75" bottom="0.75" header="0.3" footer="0.3"/>
  <pageSetup paperSize="9" scale="7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Vap sat</vt:lpstr>
      <vt:lpstr>'Vap sat'!Zone_d_impression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Gilles VALOT</dc:creator>
  <cp:keywords/>
  <dc:description/>
  <cp:lastModifiedBy>Gilles VALOT</cp:lastModifiedBy>
  <cp:revision/>
  <cp:lastPrinted>2025-04-14T09:15:22Z</cp:lastPrinted>
  <dcterms:created xsi:type="dcterms:W3CDTF">2018-10-15T09:47:17Z</dcterms:created>
  <dcterms:modified xsi:type="dcterms:W3CDTF">2025-04-16T14:31:08Z</dcterms:modified>
  <cp:category/>
  <cp:contentStatus/>
</cp:coreProperties>
</file>