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1" documentId="8_{2D3BF05B-7F24-4835-86F0-48306B4D0EE6}" xr6:coauthVersionLast="47" xr6:coauthVersionMax="47" xr10:uidLastSave="{A583DAF8-7013-4257-B864-C755E77282D5}"/>
  <bookViews>
    <workbookView xWindow="-108" yWindow="-108" windowWidth="23256" windowHeight="12576" xr2:uid="{00000000-000D-0000-FFFF-FFFF00000000}"/>
  </bookViews>
  <sheets>
    <sheet name="Humidité" sheetId="2" r:id="rId1"/>
    <sheet name="X" sheetId="1" state="hidden" r:id="rId2"/>
    <sheet name="Ctrl refracto" sheetId="3" r:id="rId3"/>
  </sheets>
  <definedNames>
    <definedName name="_xlnm.Print_Area" localSheetId="0">Humidité!$B$2:$H$37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H17" i="1"/>
  <c r="H10" i="1"/>
  <c r="H9" i="1"/>
  <c r="H7" i="1"/>
  <c r="H6" i="1"/>
  <c r="H5" i="1"/>
  <c r="F2" i="1"/>
  <c r="B2" i="1"/>
  <c r="D17" i="1"/>
  <c r="D10" i="1"/>
  <c r="D9" i="1" l="1"/>
  <c r="D7" i="1"/>
  <c r="D6" i="1"/>
  <c r="D5" i="1"/>
  <c r="D4" i="1"/>
  <c r="D16" i="2" l="1"/>
  <c r="E17" i="3"/>
  <c r="F23" i="3"/>
  <c r="F13" i="3"/>
  <c r="F24" i="3"/>
  <c r="F25" i="3"/>
  <c r="F26" i="3"/>
  <c r="F27" i="3"/>
  <c r="J13" i="3"/>
  <c r="D8" i="1" l="1"/>
  <c r="H8" i="1"/>
  <c r="H12" i="1" s="1"/>
  <c r="D12" i="1" l="1"/>
  <c r="D13" i="1" s="1"/>
  <c r="H13" i="1"/>
  <c r="H15" i="1" s="1"/>
  <c r="H21" i="1" s="1"/>
  <c r="H19" i="1" s="1"/>
  <c r="D15" i="1" l="1"/>
  <c r="D21" i="1" s="1"/>
  <c r="D27" i="1" s="1"/>
  <c r="H27" i="1"/>
  <c r="H35" i="1" s="1"/>
  <c r="H23" i="1"/>
  <c r="H29" i="1" s="1"/>
  <c r="H25" i="1"/>
  <c r="H33" i="1" s="1"/>
  <c r="D19" i="1" l="1"/>
  <c r="D25" i="1" s="1"/>
  <c r="H31" i="1"/>
  <c r="D26" i="2" s="1"/>
  <c r="D35" i="1"/>
  <c r="D28" i="2" s="1"/>
  <c r="H39" i="1"/>
  <c r="D24" i="2"/>
  <c r="H37" i="1"/>
  <c r="J21" i="2" l="1"/>
  <c r="D31" i="1"/>
  <c r="F26" i="2" s="1"/>
  <c r="D23" i="1"/>
  <c r="D29" i="1" s="1"/>
  <c r="D37" i="1" s="1"/>
  <c r="D33" i="1"/>
  <c r="F24" i="2" s="1"/>
  <c r="D30" i="2" s="1"/>
  <c r="D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5024</author>
  </authors>
  <commentList>
    <comment ref="E13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Choisir le type de concentré dans la tableau ci-dessous.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>( 1, 2, 3, 4, 5 )</t>
        </r>
      </text>
    </comment>
  </commentList>
</comments>
</file>

<file path=xl/sharedStrings.xml><?xml version="1.0" encoding="utf-8"?>
<sst xmlns="http://schemas.openxmlformats.org/spreadsheetml/2006/main" count="197" uniqueCount="120">
  <si>
    <t>Composition</t>
  </si>
  <si>
    <t>Products</t>
  </si>
  <si>
    <t>Lipid</t>
  </si>
  <si>
    <t>Casein</t>
  </si>
  <si>
    <t>Whey Proteins</t>
  </si>
  <si>
    <t>Mineral salts</t>
  </si>
  <si>
    <t>Lactose</t>
  </si>
  <si>
    <t>Divers</t>
  </si>
  <si>
    <t>Rate of C°</t>
  </si>
  <si>
    <t>Crystallized</t>
  </si>
  <si>
    <t>Amorphous</t>
  </si>
  <si>
    <t>Matière sèche</t>
  </si>
  <si>
    <t>g/100 g TS</t>
  </si>
  <si>
    <t>g/100 g Powder</t>
  </si>
  <si>
    <t>Don't change the below values</t>
  </si>
  <si>
    <t>Total moisture</t>
  </si>
  <si>
    <t>Aw &lt; 0,2</t>
  </si>
  <si>
    <t>CALCUL THEORIQUE DE L'HUMIDITE DES POUDRES</t>
  </si>
  <si>
    <t>%</t>
  </si>
  <si>
    <t>Qualité</t>
  </si>
  <si>
    <t>D70%</t>
  </si>
  <si>
    <t>Calcul théorique du taux de cristallisation par méthode réfractométrique</t>
  </si>
  <si>
    <t>Formule :</t>
  </si>
  <si>
    <t xml:space="preserve">Extrait sec moyen réfracto </t>
  </si>
  <si>
    <t>Extrait sec moyen réfracto</t>
  </si>
  <si>
    <t xml:space="preserve"> -</t>
  </si>
  <si>
    <t>X</t>
  </si>
  <si>
    <t xml:space="preserve">Teneur en lactose </t>
  </si>
  <si>
    <t>dans le concentré (%) :</t>
  </si>
  <si>
    <t>Résultat :</t>
  </si>
  <si>
    <t>de lactose cristallisé</t>
  </si>
  <si>
    <t>Production</t>
  </si>
  <si>
    <t>Zones de saisie</t>
  </si>
  <si>
    <t>Type</t>
  </si>
  <si>
    <t>CH</t>
  </si>
  <si>
    <t>D50%</t>
  </si>
  <si>
    <t>D90%</t>
  </si>
  <si>
    <t>Perm. D90%</t>
  </si>
  <si>
    <t xml:space="preserve">Lactose </t>
  </si>
  <si>
    <t>81-87</t>
  </si>
  <si>
    <t>74-83</t>
  </si>
  <si>
    <t>73-81</t>
  </si>
  <si>
    <t>72-80</t>
  </si>
  <si>
    <t>70-79</t>
  </si>
  <si>
    <t>Cristallisation</t>
  </si>
  <si>
    <t>environ %</t>
  </si>
  <si>
    <t>ds concentré %</t>
  </si>
  <si>
    <t>La température finale de cristallisation  se situe entre 16 et 25 °C,  à ajuster suivant la viscosité finale du produit.</t>
  </si>
  <si>
    <t>Le point de cristallisation se trouve généralement entre la zone métastable et la courbe de solubilité finale du lactose.</t>
  </si>
  <si>
    <t>La viscosité optimale du produit à atomiser se situe à environ 200 cp (atomisation centrifuge).</t>
  </si>
  <si>
    <t xml:space="preserve"> ==&gt; ajouter le delta ES au taux d'extrait sec final visé (ES2).</t>
  </si>
  <si>
    <t>La méthode de cristallisation optimum est de passer par un flash cooler, de maintenir la température de cristallisation</t>
  </si>
  <si>
    <t>Remarques :</t>
  </si>
  <si>
    <t>Le taux de cristallisation maxi est donc calculé pour un point de la courbe de cristallisation du lactose à 20°C,</t>
  </si>
  <si>
    <t>entre la zone métastable et la courbe de solubilité finale du lactose ==&gt; Lactose/Eau =&gt; environ 19 à 29 gr/100g d'eau.</t>
  </si>
  <si>
    <t>2 à 5°C/heure, jusqu'à l'objectif final.</t>
  </si>
  <si>
    <t xml:space="preserve">&lt; 1 à 2°C à la température du flash pendant 2 à 3 heures, dès le début de l'agitation, puis poursuuvre le refroidissement </t>
  </si>
  <si>
    <t>environ %/MS</t>
  </si>
  <si>
    <t>A partir du D70% l'estrait sec sortie concentrateur peut être fixé à 60% Brix (ES1)</t>
  </si>
  <si>
    <t>L'extrait sec réfracto départ est fixé à 58% Brix (ES1).</t>
  </si>
  <si>
    <t>sortie concentrateur (% Brix) :</t>
  </si>
  <si>
    <t>en cristallisoir (% Brix) :</t>
  </si>
  <si>
    <t>GILLES VALOT</t>
  </si>
  <si>
    <t>Free moisture</t>
  </si>
  <si>
    <t>Composition aw &lt; 0,2</t>
  </si>
  <si>
    <t>Aw estimée</t>
  </si>
  <si>
    <t xml:space="preserve"> +/- 2%</t>
  </si>
  <si>
    <t>Non Fat and Non crist powder</t>
  </si>
  <si>
    <t>Total powder</t>
  </si>
  <si>
    <t>Powder</t>
  </si>
  <si>
    <t>DM NC - NG %</t>
  </si>
  <si>
    <t>DM NC - NG g</t>
  </si>
  <si>
    <t>Total Moisture g</t>
  </si>
  <si>
    <t>Free Moisture g</t>
  </si>
  <si>
    <t>Crystal. Moisture g</t>
  </si>
  <si>
    <t>Powder g</t>
  </si>
  <si>
    <t>Total NF - NC g</t>
  </si>
  <si>
    <t>Cryst. L g</t>
  </si>
  <si>
    <t>Total Moisture %</t>
  </si>
  <si>
    <t>Free Moisture %</t>
  </si>
  <si>
    <t>Crystallised Lactose powder</t>
  </si>
  <si>
    <t>Free moisture / NC - NG %</t>
  </si>
  <si>
    <t>Crystall. L Moisture %</t>
  </si>
  <si>
    <t>Hors "Divers et lipid"</t>
  </si>
  <si>
    <t xml:space="preserve"> &lt;</t>
  </si>
  <si>
    <t>Fat</t>
  </si>
  <si>
    <t>Whey proteins</t>
  </si>
  <si>
    <t>Minerals</t>
  </si>
  <si>
    <t>Others</t>
  </si>
  <si>
    <t>Data  %</t>
  </si>
  <si>
    <t>Quality</t>
  </si>
  <si>
    <t>Calculation on DM fat free</t>
  </si>
  <si>
    <t xml:space="preserve"> Aw &lt; 0,2</t>
  </si>
  <si>
    <t>THEORICAL CALCULATION OF FREE WATER</t>
  </si>
  <si>
    <t>Crystallization rate</t>
  </si>
  <si>
    <t>Free water target</t>
  </si>
  <si>
    <t>Total water KF</t>
  </si>
  <si>
    <t>Input cells</t>
  </si>
  <si>
    <t>Résults</t>
  </si>
  <si>
    <t>NC = Non-Crystallised</t>
  </si>
  <si>
    <t>Vérif C° théorical calculation cryst rate</t>
  </si>
  <si>
    <t>NF = Non-fat</t>
  </si>
  <si>
    <t>(5% - 0,5% safty margin)</t>
  </si>
  <si>
    <t>Hydratation water / NC NF</t>
  </si>
  <si>
    <t>Aw estimate &lt;</t>
  </si>
  <si>
    <t>Date : 9 nov 2024</t>
  </si>
  <si>
    <t>Sweet Whey HC</t>
  </si>
  <si>
    <t>HC = Human consumption</t>
  </si>
  <si>
    <t>Free water = free water  with +/- bound water without crystallization water = hydratation water</t>
  </si>
  <si>
    <t>Adjust the "Others" value to obtain the right value of lactose</t>
  </si>
  <si>
    <t>Others = unmesured part =&gt; 100 - total mesured</t>
  </si>
  <si>
    <t>DM 1</t>
  </si>
  <si>
    <t>DM 2</t>
  </si>
  <si>
    <t>lactose = DM 1 X L</t>
  </si>
  <si>
    <t xml:space="preserve">  ( 95 - DM 2 )</t>
  </si>
  <si>
    <t>95% to 95,5%</t>
  </si>
  <si>
    <t>4,5% maxi hydratation water on NC NF</t>
  </si>
  <si>
    <t>% DM NC - NF</t>
  </si>
  <si>
    <t>Adjust "% DM NC - NF" value &gt; 95 to 95,5%</t>
  </si>
  <si>
    <t>%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</si>
</sst>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( &quot;0"/>
    <numFmt numFmtId="166" formatCode="0.00&quot; )&quot;"/>
    <numFmt numFmtId="167" formatCode="0&quot; %&quot;"/>
    <numFmt numFmtId="168" formatCode="0.0&quot; %&quot;"/>
    <numFmt numFmtId="169" formatCode="#,##0.0"/>
  </numFmts>
  <fonts count="44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u/>
      <sz val="14"/>
      <color rgb="FF0070C0"/>
      <name val="Arial"/>
      <family val="2"/>
    </font>
    <font>
      <sz val="14"/>
      <name val="Calibri"/>
      <family val="2"/>
      <scheme val="minor"/>
    </font>
    <font>
      <sz val="10"/>
      <name val="Comic Sans MS"/>
      <family val="4"/>
    </font>
    <font>
      <b/>
      <sz val="14"/>
      <color indexed="10"/>
      <name val="Comic Sans MS"/>
      <family val="4"/>
    </font>
    <font>
      <b/>
      <sz val="10"/>
      <name val="Comic Sans MS"/>
      <family val="4"/>
    </font>
    <font>
      <b/>
      <sz val="10"/>
      <color indexed="12"/>
      <name val="Comic Sans MS"/>
      <family val="4"/>
    </font>
    <font>
      <b/>
      <sz val="16"/>
      <color indexed="10"/>
      <name val="Comic Sans MS"/>
      <family val="4"/>
    </font>
    <font>
      <b/>
      <sz val="12"/>
      <color indexed="10"/>
      <name val="Comic Sans MS"/>
      <family val="4"/>
    </font>
    <font>
      <sz val="10"/>
      <color indexed="12"/>
      <name val="Comic Sans MS"/>
      <family val="4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rgb="FFFF0000"/>
      <name val="Comic Sans MS"/>
      <family val="4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8"/>
      <color indexed="12"/>
      <name val="Comic Sans MS"/>
      <family val="4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12"/>
      <color rgb="FFFF0000"/>
      <name val="Arial"/>
      <family val="2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6"/>
      <color rgb="FF0070C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medium">
        <color indexed="48"/>
      </right>
      <top style="medium">
        <color indexed="48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48"/>
      </right>
      <top/>
      <bottom/>
      <diagonal/>
    </border>
    <border>
      <left style="medium">
        <color indexed="48"/>
      </left>
      <right/>
      <top style="medium">
        <color indexed="48"/>
      </top>
      <bottom/>
      <diagonal/>
    </border>
    <border>
      <left/>
      <right/>
      <top style="medium">
        <color indexed="48"/>
      </top>
      <bottom/>
      <diagonal/>
    </border>
    <border>
      <left/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8"/>
      </left>
      <right/>
      <top/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 style="medium">
        <color indexed="48"/>
      </left>
      <right/>
      <top/>
      <bottom style="medium">
        <color indexed="48"/>
      </bottom>
      <diagonal/>
    </border>
    <border>
      <left style="medium">
        <color indexed="12"/>
      </left>
      <right style="medium">
        <color indexed="12"/>
      </right>
      <top/>
      <bottom style="medium">
        <color indexed="12"/>
      </bottom>
      <diagonal/>
    </border>
    <border>
      <left/>
      <right/>
      <top/>
      <bottom style="medium">
        <color indexed="48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/>
      <bottom style="medium">
        <color indexed="48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/>
      <diagonal/>
    </border>
    <border>
      <left style="medium">
        <color indexed="12"/>
      </left>
      <right style="medium">
        <color indexed="12"/>
      </right>
      <top style="medium">
        <color indexed="4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0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1" fillId="0" borderId="1" xfId="0" applyFont="1" applyBorder="1"/>
    <xf numFmtId="0" fontId="6" fillId="4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3" fillId="0" borderId="0" xfId="0" applyFont="1"/>
    <xf numFmtId="0" fontId="2" fillId="3" borderId="0" xfId="0" applyFont="1" applyFill="1" applyAlignment="1">
      <alignment horizontal="center"/>
    </xf>
    <xf numFmtId="0" fontId="3" fillId="0" borderId="7" xfId="0" applyFont="1" applyBorder="1"/>
    <xf numFmtId="0" fontId="2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9" xfId="0" applyFont="1" applyBorder="1"/>
    <xf numFmtId="0" fontId="0" fillId="0" borderId="6" xfId="0" applyBorder="1" applyAlignment="1">
      <alignment horizontal="left"/>
    </xf>
    <xf numFmtId="2" fontId="2" fillId="5" borderId="10" xfId="0" applyNumberFormat="1" applyFont="1" applyFill="1" applyBorder="1" applyAlignment="1">
      <alignment horizontal="center"/>
    </xf>
    <xf numFmtId="2" fontId="2" fillId="3" borderId="11" xfId="0" applyNumberFormat="1" applyFont="1" applyFill="1" applyBorder="1" applyAlignment="1">
      <alignment horizontal="center"/>
    </xf>
    <xf numFmtId="0" fontId="8" fillId="0" borderId="0" xfId="0" applyFont="1"/>
    <xf numFmtId="0" fontId="3" fillId="0" borderId="12" xfId="0" applyFont="1" applyBorder="1"/>
    <xf numFmtId="0" fontId="9" fillId="2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164" fontId="12" fillId="6" borderId="0" xfId="0" applyNumberFormat="1" applyFont="1" applyFill="1" applyAlignment="1" applyProtection="1">
      <alignment vertical="center"/>
      <protection locked="0"/>
    </xf>
    <xf numFmtId="0" fontId="19" fillId="8" borderId="0" xfId="0" applyFont="1" applyFill="1" applyProtection="1">
      <protection hidden="1"/>
    </xf>
    <xf numFmtId="0" fontId="19" fillId="8" borderId="0" xfId="0" applyFont="1" applyFill="1" applyAlignment="1" applyProtection="1">
      <alignment horizontal="centerContinuous"/>
      <protection hidden="1"/>
    </xf>
    <xf numFmtId="0" fontId="21" fillId="8" borderId="0" xfId="0" applyFont="1" applyFill="1" applyProtection="1">
      <protection hidden="1"/>
    </xf>
    <xf numFmtId="0" fontId="19" fillId="8" borderId="37" xfId="0" applyFont="1" applyFill="1" applyBorder="1" applyProtection="1">
      <protection hidden="1"/>
    </xf>
    <xf numFmtId="0" fontId="21" fillId="8" borderId="0" xfId="0" applyFont="1" applyFill="1" applyAlignment="1" applyProtection="1">
      <alignment horizontal="centerContinuous"/>
      <protection hidden="1"/>
    </xf>
    <xf numFmtId="0" fontId="19" fillId="7" borderId="24" xfId="0" applyFont="1" applyFill="1" applyBorder="1" applyProtection="1">
      <protection hidden="1"/>
    </xf>
    <xf numFmtId="0" fontId="19" fillId="7" borderId="25" xfId="0" applyFont="1" applyFill="1" applyBorder="1" applyProtection="1">
      <protection hidden="1"/>
    </xf>
    <xf numFmtId="0" fontId="19" fillId="7" borderId="26" xfId="0" applyFont="1" applyFill="1" applyBorder="1" applyProtection="1">
      <protection hidden="1"/>
    </xf>
    <xf numFmtId="0" fontId="19" fillId="7" borderId="27" xfId="0" applyFont="1" applyFill="1" applyBorder="1" applyProtection="1">
      <protection hidden="1"/>
    </xf>
    <xf numFmtId="0" fontId="20" fillId="7" borderId="0" xfId="0" applyFont="1" applyFill="1" applyProtection="1">
      <protection hidden="1"/>
    </xf>
    <xf numFmtId="0" fontId="19" fillId="7" borderId="0" xfId="0" applyFont="1" applyFill="1" applyProtection="1">
      <protection hidden="1"/>
    </xf>
    <xf numFmtId="0" fontId="19" fillId="7" borderId="28" xfId="0" applyFont="1" applyFill="1" applyBorder="1" applyProtection="1">
      <protection hidden="1"/>
    </xf>
    <xf numFmtId="0" fontId="21" fillId="7" borderId="0" xfId="0" applyFont="1" applyFill="1" applyProtection="1">
      <protection hidden="1"/>
    </xf>
    <xf numFmtId="0" fontId="22" fillId="7" borderId="29" xfId="0" applyFont="1" applyFill="1" applyBorder="1" applyAlignment="1" applyProtection="1">
      <alignment horizontal="center"/>
      <protection hidden="1"/>
    </xf>
    <xf numFmtId="0" fontId="23" fillId="7" borderId="0" xfId="0" applyFont="1" applyFill="1" applyAlignment="1" applyProtection="1">
      <alignment horizontal="center"/>
      <protection hidden="1"/>
    </xf>
    <xf numFmtId="0" fontId="21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Alignment="1" applyProtection="1">
      <alignment horizontal="center" vertical="top"/>
      <protection hidden="1"/>
    </xf>
    <xf numFmtId="0" fontId="21" fillId="7" borderId="29" xfId="0" applyFont="1" applyFill="1" applyBorder="1" applyAlignment="1" applyProtection="1">
      <alignment horizontal="center" vertical="center"/>
      <protection hidden="1"/>
    </xf>
    <xf numFmtId="0" fontId="22" fillId="7" borderId="24" xfId="0" applyFont="1" applyFill="1" applyBorder="1" applyAlignment="1" applyProtection="1">
      <alignment horizontal="centerContinuous" vertical="center"/>
      <protection hidden="1"/>
    </xf>
    <xf numFmtId="0" fontId="25" fillId="7" borderId="26" xfId="0" applyFont="1" applyFill="1" applyBorder="1" applyAlignment="1" applyProtection="1">
      <alignment horizontal="centerContinuous" vertical="center"/>
      <protection hidden="1"/>
    </xf>
    <xf numFmtId="0" fontId="25" fillId="7" borderId="25" xfId="0" applyFont="1" applyFill="1" applyBorder="1" applyAlignment="1" applyProtection="1">
      <alignment horizontal="centerContinuous" vertical="center"/>
      <protection hidden="1"/>
    </xf>
    <xf numFmtId="2" fontId="21" fillId="7" borderId="31" xfId="0" applyNumberFormat="1" applyFont="1" applyFill="1" applyBorder="1" applyAlignment="1" applyProtection="1">
      <alignment horizontal="center" vertical="center"/>
      <protection hidden="1"/>
    </xf>
    <xf numFmtId="0" fontId="24" fillId="7" borderId="0" xfId="0" applyFont="1" applyFill="1" applyAlignment="1" applyProtection="1">
      <alignment horizontal="center"/>
      <protection hidden="1"/>
    </xf>
    <xf numFmtId="165" fontId="21" fillId="7" borderId="32" xfId="0" applyNumberFormat="1" applyFont="1" applyFill="1" applyBorder="1" applyAlignment="1" applyProtection="1">
      <alignment vertical="center"/>
      <protection hidden="1"/>
    </xf>
    <xf numFmtId="0" fontId="21" fillId="7" borderId="33" xfId="0" applyFont="1" applyFill="1" applyBorder="1" applyAlignment="1" applyProtection="1">
      <alignment vertical="center"/>
      <protection hidden="1"/>
    </xf>
    <xf numFmtId="166" fontId="21" fillId="7" borderId="31" xfId="0" applyNumberFormat="1" applyFont="1" applyFill="1" applyBorder="1" applyAlignment="1" applyProtection="1">
      <alignment horizontal="left" vertical="center"/>
      <protection hidden="1"/>
    </xf>
    <xf numFmtId="0" fontId="19" fillId="7" borderId="34" xfId="0" applyFont="1" applyFill="1" applyBorder="1" applyProtection="1">
      <protection hidden="1"/>
    </xf>
    <xf numFmtId="0" fontId="19" fillId="7" borderId="35" xfId="0" applyFont="1" applyFill="1" applyBorder="1" applyProtection="1">
      <protection hidden="1"/>
    </xf>
    <xf numFmtId="0" fontId="19" fillId="7" borderId="35" xfId="0" applyFont="1" applyFill="1" applyBorder="1" applyAlignment="1" applyProtection="1">
      <alignment horizontal="center"/>
      <protection hidden="1"/>
    </xf>
    <xf numFmtId="0" fontId="19" fillId="7" borderId="36" xfId="0" applyFont="1" applyFill="1" applyBorder="1" applyProtection="1">
      <protection hidden="1"/>
    </xf>
    <xf numFmtId="2" fontId="21" fillId="6" borderId="29" xfId="0" applyNumberFormat="1" applyFont="1" applyFill="1" applyBorder="1" applyAlignment="1" applyProtection="1">
      <alignment horizontal="center"/>
      <protection locked="0"/>
    </xf>
    <xf numFmtId="0" fontId="21" fillId="6" borderId="30" xfId="0" applyFont="1" applyFill="1" applyBorder="1" applyAlignment="1" applyProtection="1">
      <alignment horizontal="center" vertical="center"/>
      <protection locked="0"/>
    </xf>
    <xf numFmtId="0" fontId="19" fillId="6" borderId="29" xfId="0" applyFont="1" applyFill="1" applyBorder="1" applyProtection="1">
      <protection hidden="1"/>
    </xf>
    <xf numFmtId="0" fontId="19" fillId="7" borderId="25" xfId="0" applyFont="1" applyFill="1" applyBorder="1" applyAlignment="1" applyProtection="1">
      <alignment horizontal="left"/>
      <protection hidden="1"/>
    </xf>
    <xf numFmtId="0" fontId="20" fillId="7" borderId="0" xfId="0" applyFont="1" applyFill="1" applyAlignment="1" applyProtection="1">
      <alignment horizontal="centerContinuous"/>
      <protection hidden="1"/>
    </xf>
    <xf numFmtId="167" fontId="20" fillId="7" borderId="0" xfId="0" applyNumberFormat="1" applyFont="1" applyFill="1" applyAlignment="1" applyProtection="1">
      <alignment horizontal="center"/>
      <protection hidden="1"/>
    </xf>
    <xf numFmtId="0" fontId="21" fillId="7" borderId="35" xfId="0" applyFont="1" applyFill="1" applyBorder="1" applyProtection="1">
      <protection hidden="1"/>
    </xf>
    <xf numFmtId="0" fontId="21" fillId="7" borderId="38" xfId="0" applyFont="1" applyFill="1" applyBorder="1" applyAlignment="1" applyProtection="1">
      <alignment horizontal="centerContinuous" vertical="center"/>
      <protection hidden="1"/>
    </xf>
    <xf numFmtId="0" fontId="19" fillId="7" borderId="39" xfId="0" applyFont="1" applyFill="1" applyBorder="1" applyAlignment="1" applyProtection="1">
      <alignment horizontal="centerContinuous"/>
      <protection hidden="1"/>
    </xf>
    <xf numFmtId="0" fontId="21" fillId="7" borderId="40" xfId="0" applyFont="1" applyFill="1" applyBorder="1" applyAlignment="1" applyProtection="1">
      <alignment horizontal="centerContinuous"/>
      <protection hidden="1"/>
    </xf>
    <xf numFmtId="0" fontId="21" fillId="7" borderId="41" xfId="0" applyFont="1" applyFill="1" applyBorder="1" applyAlignment="1" applyProtection="1">
      <alignment horizontal="center"/>
      <protection hidden="1"/>
    </xf>
    <xf numFmtId="0" fontId="21" fillId="7" borderId="42" xfId="0" applyFont="1" applyFill="1" applyBorder="1" applyAlignment="1" applyProtection="1">
      <alignment horizontal="center"/>
      <protection hidden="1"/>
    </xf>
    <xf numFmtId="0" fontId="21" fillId="7" borderId="43" xfId="0" applyFont="1" applyFill="1" applyBorder="1" applyAlignment="1" applyProtection="1">
      <alignment horizontal="center"/>
      <protection hidden="1"/>
    </xf>
    <xf numFmtId="0" fontId="21" fillId="7" borderId="44" xfId="0" applyFont="1" applyFill="1" applyBorder="1" applyAlignment="1" applyProtection="1">
      <alignment horizontal="center"/>
      <protection hidden="1"/>
    </xf>
    <xf numFmtId="0" fontId="21" fillId="7" borderId="38" xfId="0" applyFont="1" applyFill="1" applyBorder="1" applyAlignment="1" applyProtection="1">
      <alignment horizontal="center" vertical="center"/>
      <protection hidden="1"/>
    </xf>
    <xf numFmtId="0" fontId="21" fillId="7" borderId="48" xfId="0" applyFont="1" applyFill="1" applyBorder="1" applyAlignment="1" applyProtection="1">
      <alignment horizontal="center"/>
      <protection hidden="1"/>
    </xf>
    <xf numFmtId="0" fontId="21" fillId="7" borderId="39" xfId="0" applyFont="1" applyFill="1" applyBorder="1" applyAlignment="1" applyProtection="1">
      <alignment horizontal="center"/>
      <protection hidden="1"/>
    </xf>
    <xf numFmtId="0" fontId="21" fillId="7" borderId="49" xfId="0" applyFont="1" applyFill="1" applyBorder="1" applyAlignment="1" applyProtection="1">
      <alignment horizontal="center"/>
      <protection hidden="1"/>
    </xf>
    <xf numFmtId="0" fontId="21" fillId="7" borderId="47" xfId="0" applyFont="1" applyFill="1" applyBorder="1" applyAlignment="1" applyProtection="1">
      <alignment horizontal="center" vertical="center"/>
      <protection hidden="1"/>
    </xf>
    <xf numFmtId="0" fontId="21" fillId="7" borderId="47" xfId="0" applyFont="1" applyFill="1" applyBorder="1" applyAlignment="1" applyProtection="1">
      <alignment horizontal="center"/>
      <protection hidden="1"/>
    </xf>
    <xf numFmtId="0" fontId="12" fillId="6" borderId="0" xfId="0" applyFont="1" applyFill="1" applyAlignment="1" applyProtection="1">
      <alignment horizontal="centerContinuous" vertical="center"/>
      <protection locked="0"/>
    </xf>
    <xf numFmtId="0" fontId="28" fillId="8" borderId="0" xfId="0" applyFont="1" applyFill="1" applyProtection="1">
      <protection hidden="1"/>
    </xf>
    <xf numFmtId="0" fontId="21" fillId="7" borderId="50" xfId="0" applyFont="1" applyFill="1" applyBorder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0" fillId="7" borderId="17" xfId="0" applyFill="1" applyBorder="1" applyAlignment="1" applyProtection="1">
      <alignment horizontal="centerContinuous" vertical="center"/>
      <protection hidden="1"/>
    </xf>
    <xf numFmtId="0" fontId="12" fillId="7" borderId="17" xfId="0" applyFont="1" applyFill="1" applyBorder="1" applyAlignment="1" applyProtection="1">
      <alignment horizontal="centerContinuous" vertical="center"/>
      <protection hidden="1"/>
    </xf>
    <xf numFmtId="0" fontId="0" fillId="7" borderId="18" xfId="0" applyFill="1" applyBorder="1" applyAlignment="1" applyProtection="1">
      <alignment horizontal="centerContinuous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7" borderId="19" xfId="0" applyFill="1" applyBorder="1" applyProtection="1">
      <protection hidden="1"/>
    </xf>
    <xf numFmtId="0" fontId="11" fillId="7" borderId="0" xfId="0" applyFont="1" applyFill="1" applyProtection="1">
      <protection hidden="1"/>
    </xf>
    <xf numFmtId="0" fontId="12" fillId="7" borderId="0" xfId="0" applyFont="1" applyFill="1" applyProtection="1">
      <protection hidden="1"/>
    </xf>
    <xf numFmtId="0" fontId="0" fillId="7" borderId="20" xfId="0" applyFill="1" applyBorder="1" applyProtection="1">
      <protection hidden="1"/>
    </xf>
    <xf numFmtId="0" fontId="0" fillId="7" borderId="19" xfId="0" applyFill="1" applyBorder="1" applyAlignment="1" applyProtection="1">
      <alignment vertical="center"/>
      <protection hidden="1"/>
    </xf>
    <xf numFmtId="0" fontId="11" fillId="7" borderId="0" xfId="0" applyFont="1" applyFill="1" applyAlignment="1" applyProtection="1">
      <alignment vertical="center"/>
      <protection hidden="1"/>
    </xf>
    <xf numFmtId="0" fontId="12" fillId="7" borderId="0" xfId="0" applyFont="1" applyFill="1" applyAlignment="1" applyProtection="1">
      <alignment vertical="center"/>
      <protection hidden="1"/>
    </xf>
    <xf numFmtId="0" fontId="0" fillId="7" borderId="20" xfId="0" applyFill="1" applyBorder="1" applyAlignment="1" applyProtection="1">
      <alignment vertical="center"/>
      <protection hidden="1"/>
    </xf>
    <xf numFmtId="0" fontId="18" fillId="7" borderId="0" xfId="0" applyFont="1" applyFill="1" applyAlignment="1" applyProtection="1">
      <alignment vertical="center"/>
      <protection hidden="1"/>
    </xf>
    <xf numFmtId="0" fontId="16" fillId="7" borderId="0" xfId="0" applyFont="1" applyFill="1" applyAlignment="1" applyProtection="1">
      <alignment vertical="center"/>
      <protection hidden="1"/>
    </xf>
    <xf numFmtId="0" fontId="13" fillId="7" borderId="0" xfId="0" applyFont="1" applyFill="1" applyAlignment="1" applyProtection="1">
      <alignment horizontal="left" vertical="center"/>
      <protection hidden="1"/>
    </xf>
    <xf numFmtId="0" fontId="12" fillId="6" borderId="0" xfId="0" applyFont="1" applyFill="1" applyAlignment="1" applyProtection="1">
      <alignment vertical="center"/>
      <protection hidden="1"/>
    </xf>
    <xf numFmtId="164" fontId="12" fillId="7" borderId="0" xfId="0" applyNumberFormat="1" applyFont="1" applyFill="1" applyAlignment="1" applyProtection="1">
      <alignment vertical="center"/>
      <protection hidden="1"/>
    </xf>
    <xf numFmtId="0" fontId="17" fillId="7" borderId="0" xfId="0" applyFont="1" applyFill="1" applyAlignment="1" applyProtection="1">
      <alignment horizontal="left" vertical="center"/>
      <protection hidden="1"/>
    </xf>
    <xf numFmtId="0" fontId="14" fillId="7" borderId="0" xfId="0" applyFont="1" applyFill="1" applyAlignment="1" applyProtection="1">
      <alignment horizontal="left" vertical="center"/>
      <protection hidden="1"/>
    </xf>
    <xf numFmtId="2" fontId="15" fillId="7" borderId="0" xfId="0" applyNumberFormat="1" applyFont="1" applyFill="1" applyAlignment="1" applyProtection="1">
      <alignment vertical="center"/>
      <protection hidden="1"/>
    </xf>
    <xf numFmtId="0" fontId="0" fillId="7" borderId="21" xfId="0" applyFill="1" applyBorder="1" applyAlignment="1" applyProtection="1">
      <alignment vertical="center"/>
      <protection hidden="1"/>
    </xf>
    <xf numFmtId="0" fontId="12" fillId="7" borderId="22" xfId="0" applyFont="1" applyFill="1" applyBorder="1" applyAlignment="1" applyProtection="1">
      <alignment vertical="center"/>
      <protection hidden="1"/>
    </xf>
    <xf numFmtId="0" fontId="0" fillId="7" borderId="23" xfId="0" applyFill="1" applyBorder="1" applyAlignment="1" applyProtection="1">
      <alignment vertical="center"/>
      <protection hidden="1"/>
    </xf>
    <xf numFmtId="0" fontId="10" fillId="7" borderId="16" xfId="0" applyFont="1" applyFill="1" applyBorder="1" applyAlignment="1" applyProtection="1">
      <alignment horizontal="left"/>
      <protection hidden="1"/>
    </xf>
    <xf numFmtId="0" fontId="0" fillId="7" borderId="17" xfId="0" applyFill="1" applyBorder="1" applyProtection="1">
      <protection hidden="1"/>
    </xf>
    <xf numFmtId="0" fontId="0" fillId="7" borderId="17" xfId="0" applyFill="1" applyBorder="1" applyAlignment="1" applyProtection="1">
      <alignment horizontal="centerContinuous"/>
      <protection hidden="1"/>
    </xf>
    <xf numFmtId="0" fontId="0" fillId="7" borderId="18" xfId="0" applyFill="1" applyBorder="1" applyAlignment="1" applyProtection="1">
      <alignment horizontal="centerContinuous"/>
      <protection hidden="1"/>
    </xf>
    <xf numFmtId="0" fontId="0" fillId="7" borderId="21" xfId="0" applyFill="1" applyBorder="1" applyProtection="1">
      <protection hidden="1"/>
    </xf>
    <xf numFmtId="0" fontId="0" fillId="7" borderId="22" xfId="0" applyFill="1" applyBorder="1" applyProtection="1">
      <protection hidden="1"/>
    </xf>
    <xf numFmtId="0" fontId="0" fillId="7" borderId="23" xfId="0" applyFill="1" applyBorder="1" applyProtection="1">
      <protection hidden="1"/>
    </xf>
    <xf numFmtId="168" fontId="21" fillId="7" borderId="0" xfId="0" applyNumberFormat="1" applyFont="1" applyFill="1" applyAlignment="1" applyProtection="1">
      <alignment horizontal="center"/>
      <protection hidden="1"/>
    </xf>
    <xf numFmtId="168" fontId="21" fillId="7" borderId="45" xfId="0" applyNumberFormat="1" applyFont="1" applyFill="1" applyBorder="1" applyAlignment="1" applyProtection="1">
      <alignment horizontal="center"/>
      <protection hidden="1"/>
    </xf>
    <xf numFmtId="169" fontId="21" fillId="7" borderId="46" xfId="0" applyNumberFormat="1" applyFont="1" applyFill="1" applyBorder="1" applyAlignment="1" applyProtection="1">
      <alignment horizontal="center"/>
      <protection hidden="1"/>
    </xf>
    <xf numFmtId="169" fontId="21" fillId="7" borderId="47" xfId="0" applyNumberFormat="1" applyFont="1" applyFill="1" applyBorder="1" applyAlignment="1" applyProtection="1">
      <alignment horizontal="center"/>
      <protection hidden="1"/>
    </xf>
    <xf numFmtId="0" fontId="19" fillId="8" borderId="0" xfId="0" applyFont="1" applyFill="1" applyAlignment="1" applyProtection="1">
      <alignment horizontal="right"/>
      <protection hidden="1"/>
    </xf>
    <xf numFmtId="0" fontId="30" fillId="7" borderId="16" xfId="0" applyFont="1" applyFill="1" applyBorder="1" applyAlignment="1" applyProtection="1">
      <alignment horizontal="centerContinuous" vertical="center"/>
      <protection hidden="1"/>
    </xf>
    <xf numFmtId="0" fontId="21" fillId="8" borderId="33" xfId="0" applyFont="1" applyFill="1" applyBorder="1" applyAlignment="1" applyProtection="1">
      <alignment horizontal="centerContinuous"/>
      <protection hidden="1"/>
    </xf>
    <xf numFmtId="0" fontId="19" fillId="8" borderId="33" xfId="0" applyFont="1" applyFill="1" applyBorder="1" applyAlignment="1" applyProtection="1">
      <alignment horizontal="centerContinuous"/>
      <protection hidden="1"/>
    </xf>
    <xf numFmtId="0" fontId="19" fillId="8" borderId="31" xfId="0" applyFont="1" applyFill="1" applyBorder="1" applyAlignment="1" applyProtection="1">
      <alignment horizontal="centerContinuous"/>
      <protection hidden="1"/>
    </xf>
    <xf numFmtId="0" fontId="29" fillId="7" borderId="32" xfId="0" applyFont="1" applyFill="1" applyBorder="1" applyAlignment="1" applyProtection="1">
      <alignment horizontal="centerContinuous"/>
      <protection hidden="1"/>
    </xf>
    <xf numFmtId="0" fontId="0" fillId="7" borderId="33" xfId="0" applyFill="1" applyBorder="1" applyAlignment="1" applyProtection="1">
      <alignment horizontal="centerContinuous"/>
      <protection hidden="1"/>
    </xf>
    <xf numFmtId="0" fontId="0" fillId="7" borderId="31" xfId="0" applyFill="1" applyBorder="1" applyAlignment="1" applyProtection="1">
      <alignment horizontal="centerContinuous"/>
      <protection hidden="1"/>
    </xf>
    <xf numFmtId="0" fontId="31" fillId="8" borderId="0" xfId="0" applyFont="1" applyFill="1" applyAlignment="1" applyProtection="1">
      <alignment horizontal="centerContinuous"/>
      <protection hidden="1"/>
    </xf>
    <xf numFmtId="0" fontId="0" fillId="0" borderId="0" xfId="0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9" xfId="0" applyFont="1" applyBorder="1"/>
    <xf numFmtId="2" fontId="32" fillId="6" borderId="9" xfId="0" applyNumberFormat="1" applyFont="1" applyFill="1" applyBorder="1" applyAlignment="1">
      <alignment horizontal="center"/>
    </xf>
    <xf numFmtId="2" fontId="32" fillId="6" borderId="11" xfId="0" applyNumberFormat="1" applyFont="1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0" xfId="0" applyFont="1" applyAlignment="1">
      <alignment horizontal="center"/>
    </xf>
    <xf numFmtId="2" fontId="33" fillId="6" borderId="0" xfId="0" applyNumberFormat="1" applyFont="1" applyFill="1" applyAlignment="1">
      <alignment horizontal="center"/>
    </xf>
    <xf numFmtId="0" fontId="7" fillId="0" borderId="7" xfId="0" applyFont="1" applyBorder="1"/>
    <xf numFmtId="0" fontId="34" fillId="0" borderId="7" xfId="0" applyFont="1" applyBorder="1"/>
    <xf numFmtId="0" fontId="35" fillId="0" borderId="0" xfId="0" applyFont="1"/>
    <xf numFmtId="0" fontId="36" fillId="0" borderId="0" xfId="0" applyFont="1"/>
    <xf numFmtId="2" fontId="33" fillId="6" borderId="51" xfId="0" applyNumberFormat="1" applyFont="1" applyFill="1" applyBorder="1" applyAlignment="1">
      <alignment horizontal="center"/>
    </xf>
    <xf numFmtId="2" fontId="8" fillId="6" borderId="0" xfId="0" applyNumberFormat="1" applyFont="1" applyFill="1" applyAlignment="1">
      <alignment horizontal="center"/>
    </xf>
    <xf numFmtId="2" fontId="4" fillId="0" borderId="5" xfId="0" applyNumberFormat="1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164" fontId="12" fillId="6" borderId="0" xfId="0" applyNumberFormat="1" applyFont="1" applyFill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32" fillId="0" borderId="0" xfId="0" applyFont="1" applyAlignment="1">
      <alignment horizontal="center"/>
    </xf>
    <xf numFmtId="2" fontId="37" fillId="0" borderId="9" xfId="0" applyNumberFormat="1" applyFont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0" fontId="37" fillId="0" borderId="0" xfId="0" applyFont="1"/>
    <xf numFmtId="0" fontId="0" fillId="0" borderId="6" xfId="0" applyBorder="1"/>
    <xf numFmtId="0" fontId="0" fillId="0" borderId="52" xfId="0" applyBorder="1"/>
    <xf numFmtId="0" fontId="0" fillId="0" borderId="10" xfId="0" applyBorder="1"/>
    <xf numFmtId="0" fontId="7" fillId="0" borderId="3" xfId="0" applyFont="1" applyBorder="1"/>
    <xf numFmtId="0" fontId="0" fillId="7" borderId="0" xfId="0" applyFill="1" applyAlignment="1" applyProtection="1">
      <alignment horizontal="right" vertical="center"/>
      <protection hidden="1"/>
    </xf>
    <xf numFmtId="164" fontId="0" fillId="7" borderId="0" xfId="0" applyNumberFormat="1" applyFill="1" applyAlignment="1" applyProtection="1">
      <alignment horizontal="center" vertical="center"/>
      <protection hidden="1"/>
    </xf>
    <xf numFmtId="2" fontId="0" fillId="7" borderId="0" xfId="0" applyNumberFormat="1" applyFill="1" applyAlignment="1" applyProtection="1">
      <alignment horizontal="center" vertical="center"/>
      <protection hidden="1"/>
    </xf>
    <xf numFmtId="0" fontId="38" fillId="0" borderId="0" xfId="0" applyFont="1"/>
    <xf numFmtId="2" fontId="0" fillId="0" borderId="9" xfId="0" applyNumberForma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6" fillId="0" borderId="53" xfId="0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2" fontId="2" fillId="9" borderId="9" xfId="0" applyNumberFormat="1" applyFont="1" applyFill="1" applyBorder="1" applyAlignment="1">
      <alignment horizontal="center"/>
    </xf>
    <xf numFmtId="0" fontId="0" fillId="0" borderId="4" xfId="0" applyBorder="1"/>
    <xf numFmtId="2" fontId="2" fillId="10" borderId="2" xfId="0" applyNumberFormat="1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2" fontId="3" fillId="0" borderId="9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6" fillId="9" borderId="7" xfId="0" applyFont="1" applyFill="1" applyBorder="1" applyAlignment="1">
      <alignment horizontal="left"/>
    </xf>
    <xf numFmtId="0" fontId="6" fillId="9" borderId="5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left"/>
    </xf>
    <xf numFmtId="0" fontId="3" fillId="4" borderId="56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9" fillId="10" borderId="3" xfId="0" applyFont="1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37" fillId="0" borderId="3" xfId="0" applyFont="1" applyBorder="1"/>
    <xf numFmtId="0" fontId="40" fillId="0" borderId="0" xfId="0" applyFont="1"/>
    <xf numFmtId="0" fontId="40" fillId="0" borderId="0" xfId="0" applyFont="1" applyAlignment="1">
      <alignment horizontal="left"/>
    </xf>
    <xf numFmtId="2" fontId="0" fillId="7" borderId="0" xfId="0" applyNumberFormat="1" applyFill="1" applyAlignment="1" applyProtection="1">
      <alignment vertical="center"/>
      <protection hidden="1"/>
    </xf>
    <xf numFmtId="2" fontId="14" fillId="7" borderId="0" xfId="0" applyNumberFormat="1" applyFont="1" applyFill="1" applyAlignment="1" applyProtection="1">
      <alignment vertical="center"/>
      <protection hidden="1"/>
    </xf>
    <xf numFmtId="0" fontId="41" fillId="7" borderId="20" xfId="0" applyFont="1" applyFill="1" applyBorder="1" applyAlignment="1" applyProtection="1">
      <alignment vertical="center"/>
      <protection hidden="1"/>
    </xf>
    <xf numFmtId="0" fontId="42" fillId="7" borderId="0" xfId="0" applyFont="1" applyFill="1" applyAlignment="1" applyProtection="1">
      <alignment vertical="center"/>
      <protection hidden="1"/>
    </xf>
    <xf numFmtId="0" fontId="41" fillId="7" borderId="0" xfId="0" applyFont="1" applyFill="1" applyAlignment="1" applyProtection="1">
      <alignment vertical="center"/>
      <protection hidden="1"/>
    </xf>
    <xf numFmtId="0" fontId="14" fillId="7" borderId="0" xfId="0" applyFont="1" applyFill="1" applyAlignment="1" applyProtection="1">
      <alignment vertical="center"/>
      <protection hidden="1"/>
    </xf>
    <xf numFmtId="2" fontId="14" fillId="7" borderId="0" xfId="0" applyNumberFormat="1" applyFont="1" applyFill="1" applyAlignment="1" applyProtection="1">
      <alignment horizontal="center" vertical="center"/>
      <protection hidden="1"/>
    </xf>
    <xf numFmtId="1" fontId="0" fillId="7" borderId="0" xfId="0" applyNumberFormat="1" applyFill="1" applyAlignment="1" applyProtection="1">
      <alignment horizontal="center" vertical="center"/>
      <protection hidden="1"/>
    </xf>
    <xf numFmtId="0" fontId="41" fillId="7" borderId="0" xfId="0" applyFont="1" applyFill="1" applyAlignment="1" applyProtection="1">
      <alignment horizontal="center" vertical="center"/>
      <protection hidden="1"/>
    </xf>
    <xf numFmtId="2" fontId="12" fillId="7" borderId="22" xfId="0" applyNumberFormat="1" applyFont="1" applyFill="1" applyBorder="1" applyAlignment="1" applyProtection="1">
      <alignment horizontal="center" vertical="center"/>
      <protection hidden="1"/>
    </xf>
    <xf numFmtId="0" fontId="43" fillId="7" borderId="0" xfId="0" applyFont="1" applyFill="1" applyAlignment="1" applyProtection="1">
      <alignment vertical="center"/>
      <protection hidden="1"/>
    </xf>
    <xf numFmtId="0" fontId="43" fillId="7" borderId="0" xfId="0" applyFont="1" applyFill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left" vertical="center"/>
      <protection hidden="1"/>
    </xf>
    <xf numFmtId="0" fontId="36" fillId="7" borderId="0" xfId="0" applyFont="1" applyFill="1" applyAlignment="1" applyProtection="1">
      <alignment vertical="center"/>
      <protection hidden="1"/>
    </xf>
    <xf numFmtId="2" fontId="14" fillId="7" borderId="0" xfId="0" applyNumberFormat="1" applyFont="1" applyFill="1" applyAlignment="1" applyProtection="1">
      <alignment horizontal="right" vertical="center"/>
      <protection hidden="1"/>
    </xf>
    <xf numFmtId="0" fontId="42" fillId="7" borderId="0" xfId="0" applyFont="1" applyFill="1" applyAlignment="1" applyProtection="1">
      <alignment horizontal="right" vertical="center"/>
      <protection hidden="1"/>
    </xf>
    <xf numFmtId="0" fontId="14" fillId="7" borderId="0" xfId="0" applyFont="1" applyFill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186270</xdr:colOff>
      <xdr:row>32</xdr:row>
      <xdr:rowOff>16931</xdr:rowOff>
    </xdr:from>
    <xdr:to>
      <xdr:col>7</xdr:col>
      <xdr:colOff>397090</xdr:colOff>
      <xdr:row>34</xdr:row>
      <xdr:rowOff>185417</xdr:rowOff>
    </xdr:to>
    <xdr:pic>
      <xdr:nvPicPr>
        <xdr:cNvPr id="4" name="Picture 5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57337" y="5376331"/>
          <a:ext cx="541020" cy="5410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160865</xdr:colOff>
      <xdr:row>12</xdr:row>
      <xdr:rowOff>262467</xdr:rowOff>
    </xdr:from>
    <xdr:to>
      <xdr:col>17</xdr:col>
      <xdr:colOff>728132</xdr:colOff>
      <xdr:row>20</xdr:row>
      <xdr:rowOff>177801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8B64D3F0-A238-554D-433F-B4BD54F275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2834" t="53752" r="11007" b="27810"/>
        <a:stretch/>
      </xdr:blipFill>
      <xdr:spPr>
        <a:xfrm>
          <a:off x="11421532" y="2497667"/>
          <a:ext cx="2954867" cy="18965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10</xdr:row>
      <xdr:rowOff>123825</xdr:rowOff>
    </xdr:from>
    <xdr:to>
      <xdr:col>12</xdr:col>
      <xdr:colOff>9525</xdr:colOff>
      <xdr:row>10</xdr:row>
      <xdr:rowOff>123825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04800" y="1981200"/>
          <a:ext cx="7124700" cy="0"/>
        </a:xfrm>
        <a:prstGeom prst="line">
          <a:avLst/>
        </a:prstGeom>
        <a:noFill/>
        <a:ln w="254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9525</xdr:colOff>
      <xdr:row>1</xdr:row>
      <xdr:rowOff>19050</xdr:rowOff>
    </xdr:from>
    <xdr:to>
      <xdr:col>2</xdr:col>
      <xdr:colOff>542925</xdr:colOff>
      <xdr:row>3</xdr:row>
      <xdr:rowOff>161925</xdr:rowOff>
    </xdr:to>
    <xdr:pic>
      <xdr:nvPicPr>
        <xdr:cNvPr id="3" name="Picture 5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9625" y="228600"/>
          <a:ext cx="704850" cy="7048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42"/>
  <sheetViews>
    <sheetView showGridLines="0" tabSelected="1" zoomScale="80" zoomScaleNormal="80" workbookViewId="0">
      <selection activeCell="J33" sqref="J33"/>
    </sheetView>
  </sheetViews>
  <sheetFormatPr baseColWidth="10" defaultColWidth="11.5546875" defaultRowHeight="14.4" x14ac:dyDescent="0.3"/>
  <cols>
    <col min="1" max="1" width="13.109375" style="87" customWidth="1"/>
    <col min="2" max="2" width="10.109375" style="87" customWidth="1"/>
    <col min="3" max="3" width="36.44140625" style="87" customWidth="1"/>
    <col min="4" max="4" width="8.109375" style="87" customWidth="1"/>
    <col min="5" max="5" width="7.33203125" style="87" customWidth="1"/>
    <col min="6" max="6" width="8" style="87" customWidth="1"/>
    <col min="7" max="7" width="4.77734375" style="87" customWidth="1"/>
    <col min="8" max="8" width="8.88671875" style="87" customWidth="1"/>
    <col min="9" max="16384" width="11.5546875" style="87"/>
  </cols>
  <sheetData>
    <row r="1" spans="2:10" ht="12" customHeight="1" thickBot="1" x14ac:dyDescent="0.35"/>
    <row r="2" spans="2:10" s="91" customFormat="1" ht="21" x14ac:dyDescent="0.3">
      <c r="B2" s="123" t="s">
        <v>93</v>
      </c>
      <c r="C2" s="88"/>
      <c r="D2" s="89"/>
      <c r="E2" s="89"/>
      <c r="F2" s="89"/>
      <c r="G2" s="89"/>
      <c r="H2" s="90"/>
    </row>
    <row r="3" spans="2:10" ht="8.4" customHeight="1" x14ac:dyDescent="0.35">
      <c r="B3" s="92"/>
      <c r="C3" s="93"/>
      <c r="D3" s="94"/>
      <c r="E3" s="94"/>
      <c r="F3" s="94"/>
      <c r="G3" s="94"/>
      <c r="H3" s="95"/>
    </row>
    <row r="4" spans="2:10" s="91" customFormat="1" ht="18" x14ac:dyDescent="0.3">
      <c r="B4" s="96"/>
      <c r="C4" s="97" t="s">
        <v>92</v>
      </c>
      <c r="D4" s="98"/>
      <c r="E4" s="98"/>
      <c r="F4" s="98"/>
      <c r="G4" s="98"/>
      <c r="H4" s="99"/>
    </row>
    <row r="5" spans="2:10" s="91" customFormat="1" ht="10.199999999999999" customHeight="1" x14ac:dyDescent="0.3">
      <c r="B5" s="96"/>
      <c r="C5" s="97"/>
      <c r="D5" s="98"/>
      <c r="E5" s="98"/>
      <c r="F5" s="98"/>
      <c r="G5" s="98"/>
      <c r="H5" s="99"/>
    </row>
    <row r="6" spans="2:10" s="91" customFormat="1" ht="18" x14ac:dyDescent="0.3">
      <c r="B6" s="96"/>
      <c r="C6" s="97" t="s">
        <v>91</v>
      </c>
      <c r="D6" s="98"/>
      <c r="E6" s="98"/>
      <c r="F6" s="98"/>
      <c r="G6" s="98"/>
      <c r="H6" s="99"/>
    </row>
    <row r="7" spans="2:10" s="91" customFormat="1" ht="10.95" customHeight="1" x14ac:dyDescent="0.3">
      <c r="B7" s="96"/>
      <c r="C7" s="97"/>
      <c r="D7" s="98"/>
      <c r="E7" s="98"/>
      <c r="F7" s="98"/>
      <c r="G7" s="98"/>
      <c r="H7" s="99"/>
    </row>
    <row r="8" spans="2:10" s="91" customFormat="1" ht="18" x14ac:dyDescent="0.3">
      <c r="B8" s="96"/>
      <c r="C8" s="100" t="s">
        <v>90</v>
      </c>
      <c r="D8" s="84" t="s">
        <v>106</v>
      </c>
      <c r="E8" s="84"/>
      <c r="F8" s="84"/>
      <c r="G8" s="84"/>
      <c r="H8" s="99"/>
      <c r="I8" s="204" t="s">
        <v>84</v>
      </c>
      <c r="J8" s="203" t="s">
        <v>107</v>
      </c>
    </row>
    <row r="9" spans="2:10" s="91" customFormat="1" ht="10.199999999999999" customHeight="1" x14ac:dyDescent="0.3">
      <c r="B9" s="96"/>
      <c r="C9" s="98"/>
      <c r="D9" s="98"/>
      <c r="E9" s="98"/>
      <c r="F9" s="98"/>
      <c r="G9" s="98"/>
      <c r="H9" s="99"/>
    </row>
    <row r="10" spans="2:10" s="91" customFormat="1" ht="18" x14ac:dyDescent="0.3">
      <c r="B10" s="96"/>
      <c r="C10" s="101" t="s">
        <v>89</v>
      </c>
      <c r="D10" s="98"/>
      <c r="E10" s="98"/>
      <c r="F10" s="98"/>
      <c r="G10" s="98"/>
      <c r="H10" s="99"/>
    </row>
    <row r="11" spans="2:10" s="91" customFormat="1" ht="9.6" customHeight="1" x14ac:dyDescent="0.3">
      <c r="B11" s="96"/>
      <c r="C11" s="98"/>
      <c r="D11" s="98"/>
      <c r="E11" s="98"/>
      <c r="F11" s="98"/>
      <c r="G11" s="98"/>
      <c r="H11" s="99"/>
    </row>
    <row r="12" spans="2:10" s="91" customFormat="1" ht="22.2" customHeight="1" x14ac:dyDescent="0.3">
      <c r="B12" s="96"/>
      <c r="C12" s="102" t="s">
        <v>85</v>
      </c>
      <c r="D12" s="33">
        <v>1.2</v>
      </c>
      <c r="E12" s="103" t="s">
        <v>18</v>
      </c>
      <c r="F12" s="98"/>
      <c r="G12" s="98"/>
      <c r="H12" s="99"/>
    </row>
    <row r="13" spans="2:10" s="91" customFormat="1" ht="22.2" customHeight="1" x14ac:dyDescent="0.3">
      <c r="B13" s="96"/>
      <c r="C13" s="102" t="s">
        <v>3</v>
      </c>
      <c r="D13" s="33">
        <v>0</v>
      </c>
      <c r="E13" s="103" t="s">
        <v>18</v>
      </c>
      <c r="F13" s="98"/>
      <c r="G13" s="98"/>
      <c r="H13" s="99"/>
    </row>
    <row r="14" spans="2:10" s="91" customFormat="1" ht="22.2" customHeight="1" x14ac:dyDescent="0.3">
      <c r="B14" s="96"/>
      <c r="C14" s="102" t="s">
        <v>86</v>
      </c>
      <c r="D14" s="33">
        <v>12.7</v>
      </c>
      <c r="E14" s="103" t="s">
        <v>18</v>
      </c>
      <c r="F14" s="98"/>
      <c r="G14" s="98"/>
      <c r="H14" s="99"/>
    </row>
    <row r="15" spans="2:10" s="91" customFormat="1" ht="22.2" customHeight="1" x14ac:dyDescent="0.3">
      <c r="B15" s="96"/>
      <c r="C15" s="102" t="s">
        <v>87</v>
      </c>
      <c r="D15" s="33">
        <v>8</v>
      </c>
      <c r="E15" s="103" t="s">
        <v>18</v>
      </c>
      <c r="F15" s="98"/>
      <c r="G15" s="98"/>
      <c r="H15" s="99"/>
    </row>
    <row r="16" spans="2:10" s="91" customFormat="1" ht="18" x14ac:dyDescent="0.3">
      <c r="B16" s="96"/>
      <c r="C16" s="102" t="s">
        <v>6</v>
      </c>
      <c r="D16" s="104">
        <f>100-D12-D13-D14-D15-D17</f>
        <v>76</v>
      </c>
      <c r="E16" s="104" t="s">
        <v>18</v>
      </c>
      <c r="F16" s="98"/>
      <c r="G16" s="98"/>
      <c r="H16" s="99"/>
      <c r="I16" s="204" t="s">
        <v>84</v>
      </c>
    </row>
    <row r="17" spans="2:15" s="91" customFormat="1" ht="18" x14ac:dyDescent="0.3">
      <c r="B17" s="96"/>
      <c r="C17" s="102" t="s">
        <v>88</v>
      </c>
      <c r="D17" s="148">
        <v>2.0999999999999921</v>
      </c>
      <c r="E17" s="103" t="s">
        <v>18</v>
      </c>
      <c r="F17" s="98"/>
      <c r="G17" s="98"/>
      <c r="H17" s="99"/>
      <c r="I17" s="204" t="s">
        <v>84</v>
      </c>
      <c r="J17" s="203" t="s">
        <v>109</v>
      </c>
    </row>
    <row r="18" spans="2:15" s="91" customFormat="1" ht="18" x14ac:dyDescent="0.3">
      <c r="B18" s="96"/>
      <c r="C18" s="102" t="s">
        <v>117</v>
      </c>
      <c r="D18" s="103">
        <v>95.5</v>
      </c>
      <c r="E18" s="103" t="s">
        <v>18</v>
      </c>
      <c r="F18" s="98"/>
      <c r="G18" s="98"/>
      <c r="H18" s="99"/>
      <c r="I18" s="204" t="s">
        <v>84</v>
      </c>
      <c r="J18" s="206" t="s">
        <v>115</v>
      </c>
    </row>
    <row r="19" spans="2:15" s="91" customFormat="1" ht="18" x14ac:dyDescent="0.3">
      <c r="B19" s="96"/>
      <c r="F19" s="98"/>
      <c r="G19" s="98"/>
      <c r="H19" s="99"/>
    </row>
    <row r="20" spans="2:15" s="91" customFormat="1" ht="18" x14ac:dyDescent="0.3">
      <c r="B20" s="96"/>
      <c r="C20" s="102" t="s">
        <v>94</v>
      </c>
      <c r="D20" s="33">
        <v>72</v>
      </c>
      <c r="E20" s="103" t="s">
        <v>18</v>
      </c>
      <c r="F20" s="98" t="s">
        <v>66</v>
      </c>
      <c r="G20" s="98"/>
      <c r="H20" s="99"/>
      <c r="J20" s="205" t="s">
        <v>100</v>
      </c>
    </row>
    <row r="21" spans="2:15" s="91" customFormat="1" ht="18" x14ac:dyDescent="0.3">
      <c r="B21" s="96"/>
      <c r="C21" s="102"/>
      <c r="D21" s="102"/>
      <c r="E21" s="102"/>
      <c r="F21" s="98"/>
      <c r="G21" s="98"/>
      <c r="H21" s="99"/>
      <c r="J21" s="200">
        <f>(((D26-D24)*19))/D16%</f>
        <v>70.919477977416989</v>
      </c>
      <c r="K21" s="200"/>
      <c r="L21" s="163"/>
    </row>
    <row r="22" spans="2:15" s="91" customFormat="1" ht="18" x14ac:dyDescent="0.3">
      <c r="B22" s="96"/>
      <c r="C22" s="105" t="s">
        <v>98</v>
      </c>
      <c r="D22" s="98"/>
      <c r="E22" s="98"/>
      <c r="F22" s="98"/>
      <c r="G22" s="98"/>
      <c r="H22" s="99"/>
      <c r="K22" s="161"/>
      <c r="L22" s="162"/>
    </row>
    <row r="23" spans="2:15" s="91" customFormat="1" ht="10.95" customHeight="1" x14ac:dyDescent="0.3">
      <c r="B23" s="96"/>
      <c r="C23" s="98"/>
      <c r="D23" s="98"/>
      <c r="E23" s="98"/>
      <c r="F23" s="98"/>
      <c r="G23" s="98"/>
      <c r="H23" s="99"/>
      <c r="O23" s="193"/>
    </row>
    <row r="24" spans="2:15" s="91" customFormat="1" ht="17.399999999999999" x14ac:dyDescent="0.3">
      <c r="B24" s="96"/>
      <c r="C24" s="106" t="s">
        <v>95</v>
      </c>
      <c r="D24" s="207">
        <f>X!H33</f>
        <v>1.9477474019511811</v>
      </c>
      <c r="E24" s="209" t="s">
        <v>119</v>
      </c>
      <c r="F24" s="199">
        <f>X!D33</f>
        <v>1.9789502063508708</v>
      </c>
      <c r="G24" s="194" t="s">
        <v>18</v>
      </c>
      <c r="H24" s="195"/>
    </row>
    <row r="25" spans="2:15" s="91" customFormat="1" ht="13.8" customHeight="1" x14ac:dyDescent="0.3">
      <c r="B25" s="96"/>
      <c r="C25" s="196"/>
      <c r="D25" s="208"/>
      <c r="E25" s="208"/>
      <c r="F25" s="201"/>
      <c r="G25" s="197"/>
      <c r="H25" s="195"/>
    </row>
    <row r="26" spans="2:15" s="91" customFormat="1" ht="13.8" customHeight="1" x14ac:dyDescent="0.3">
      <c r="B26" s="96"/>
      <c r="C26" s="198" t="s">
        <v>96</v>
      </c>
      <c r="D26" s="207">
        <f>X!H31</f>
        <v>4.7845265210478605</v>
      </c>
      <c r="E26" s="209" t="s">
        <v>119</v>
      </c>
      <c r="F26" s="199">
        <f>X!D31</f>
        <v>4.7238633260191918</v>
      </c>
      <c r="G26" s="194" t="s">
        <v>18</v>
      </c>
      <c r="H26" s="195"/>
    </row>
    <row r="27" spans="2:15" s="91" customFormat="1" ht="13.8" customHeight="1" x14ac:dyDescent="0.3">
      <c r="B27" s="96"/>
      <c r="C27" s="198"/>
      <c r="D27" s="207"/>
      <c r="E27" s="198"/>
      <c r="F27" s="197"/>
      <c r="G27" s="197"/>
      <c r="H27" s="195"/>
      <c r="J27" s="107"/>
    </row>
    <row r="28" spans="2:15" s="91" customFormat="1" ht="13.8" customHeight="1" x14ac:dyDescent="0.3">
      <c r="B28" s="96"/>
      <c r="C28" s="198" t="s">
        <v>103</v>
      </c>
      <c r="D28" s="207">
        <f>X!D35</f>
        <v>4.4999999999999964</v>
      </c>
      <c r="E28" s="198" t="s">
        <v>18</v>
      </c>
      <c r="F28" s="197"/>
      <c r="G28" s="197"/>
      <c r="H28" s="195"/>
      <c r="I28" s="204" t="s">
        <v>84</v>
      </c>
      <c r="J28" s="107" t="s">
        <v>116</v>
      </c>
    </row>
    <row r="29" spans="2:15" s="91" customFormat="1" ht="13.8" customHeight="1" x14ac:dyDescent="0.3">
      <c r="B29" s="96"/>
      <c r="C29" s="198"/>
      <c r="D29" s="207"/>
      <c r="E29" s="198"/>
      <c r="F29" s="197"/>
      <c r="G29" s="197"/>
      <c r="H29" s="195"/>
      <c r="J29" s="107" t="s">
        <v>102</v>
      </c>
    </row>
    <row r="30" spans="2:15" s="91" customFormat="1" ht="13.8" customHeight="1" x14ac:dyDescent="0.3">
      <c r="B30" s="96"/>
      <c r="C30" s="198" t="s">
        <v>104</v>
      </c>
      <c r="D30" s="207">
        <f>F24*0.095</f>
        <v>0.18800026960333274</v>
      </c>
      <c r="E30" s="198"/>
      <c r="F30" s="197"/>
      <c r="G30" s="197"/>
      <c r="H30" s="195"/>
      <c r="J30" s="107" t="s">
        <v>118</v>
      </c>
    </row>
    <row r="31" spans="2:15" s="91" customFormat="1" ht="18.600000000000001" thickBot="1" x14ac:dyDescent="0.35">
      <c r="B31" s="108"/>
      <c r="C31" s="109"/>
      <c r="D31" s="202"/>
      <c r="E31" s="109"/>
      <c r="F31" s="109"/>
      <c r="G31" s="109"/>
      <c r="H31" s="110"/>
      <c r="J31" s="107"/>
    </row>
    <row r="32" spans="2:15" ht="18.600000000000001" thickBot="1" x14ac:dyDescent="0.4">
      <c r="C32" s="94"/>
      <c r="D32" s="94"/>
      <c r="E32" s="94"/>
      <c r="F32" s="94"/>
      <c r="G32" s="94"/>
    </row>
    <row r="33" spans="2:8" x14ac:dyDescent="0.3">
      <c r="B33" s="111" t="s">
        <v>62</v>
      </c>
      <c r="C33" s="112"/>
      <c r="D33" s="113"/>
      <c r="E33" s="113"/>
      <c r="F33" s="113"/>
      <c r="G33" s="113"/>
      <c r="H33" s="114"/>
    </row>
    <row r="34" spans="2:8" x14ac:dyDescent="0.3">
      <c r="B34" s="92" t="s">
        <v>105</v>
      </c>
      <c r="H34" s="95"/>
    </row>
    <row r="35" spans="2:8" ht="15" thickBot="1" x14ac:dyDescent="0.35">
      <c r="B35" s="115"/>
      <c r="C35" s="116"/>
      <c r="D35" s="116"/>
      <c r="E35" s="116"/>
      <c r="F35" s="116"/>
      <c r="G35" s="116"/>
      <c r="H35" s="117"/>
    </row>
    <row r="36" spans="2:8" ht="15" thickBot="1" x14ac:dyDescent="0.35"/>
    <row r="37" spans="2:8" ht="16.8" thickBot="1" x14ac:dyDescent="0.45">
      <c r="D37" s="66"/>
      <c r="E37" s="127" t="s">
        <v>97</v>
      </c>
      <c r="F37" s="128"/>
      <c r="G37" s="128"/>
      <c r="H37" s="129"/>
    </row>
    <row r="39" spans="2:8" ht="18" x14ac:dyDescent="0.3">
      <c r="B39" s="107" t="s">
        <v>108</v>
      </c>
    </row>
    <row r="40" spans="2:8" ht="18" x14ac:dyDescent="0.3">
      <c r="B40" s="107" t="s">
        <v>99</v>
      </c>
    </row>
    <row r="41" spans="2:8" ht="18" x14ac:dyDescent="0.3">
      <c r="B41" s="107" t="s">
        <v>101</v>
      </c>
    </row>
    <row r="42" spans="2:8" ht="18" x14ac:dyDescent="0.3">
      <c r="B42" s="107" t="s">
        <v>110</v>
      </c>
    </row>
  </sheetData>
  <sheetProtection selectLockedCell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3"/>
  <sheetViews>
    <sheetView showGridLines="0" workbookViewId="0">
      <selection activeCell="D17" sqref="D17"/>
    </sheetView>
  </sheetViews>
  <sheetFormatPr baseColWidth="10" defaultRowHeight="14.4" x14ac:dyDescent="0.3"/>
  <cols>
    <col min="1" max="1" width="4.44140625" customWidth="1"/>
    <col min="2" max="2" width="30.88671875" bestFit="1" customWidth="1"/>
    <col min="3" max="4" width="24.21875" customWidth="1"/>
    <col min="5" max="5" width="4.77734375" customWidth="1"/>
    <col min="6" max="6" width="34" customWidth="1"/>
    <col min="7" max="8" width="24.44140625" customWidth="1"/>
  </cols>
  <sheetData>
    <row r="1" spans="2:9" ht="21" x14ac:dyDescent="0.4">
      <c r="B1" s="164" t="s">
        <v>17</v>
      </c>
      <c r="F1" s="164" t="s">
        <v>17</v>
      </c>
    </row>
    <row r="2" spans="2:9" x14ac:dyDescent="0.3">
      <c r="B2" s="191" t="str">
        <f>Humidité!D8</f>
        <v>Sweet Whey HC</v>
      </c>
      <c r="F2" s="192" t="str">
        <f>Humidité!D8</f>
        <v>Sweet Whey HC</v>
      </c>
      <c r="G2" s="143" t="s">
        <v>83</v>
      </c>
    </row>
    <row r="3" spans="2:9" x14ac:dyDescent="0.3">
      <c r="B3" s="1" t="s">
        <v>64</v>
      </c>
      <c r="C3" s="2" t="s">
        <v>1</v>
      </c>
      <c r="D3" s="3" t="s">
        <v>0</v>
      </c>
      <c r="E3" s="149"/>
      <c r="F3" s="1" t="s">
        <v>64</v>
      </c>
      <c r="G3" s="2" t="s">
        <v>1</v>
      </c>
      <c r="H3" s="3" t="s">
        <v>0</v>
      </c>
    </row>
    <row r="4" spans="2:9" x14ac:dyDescent="0.3">
      <c r="B4" s="4"/>
      <c r="C4" s="16" t="s">
        <v>2</v>
      </c>
      <c r="D4" s="146">
        <f>Humidité!D12</f>
        <v>1.2</v>
      </c>
      <c r="E4" s="149"/>
      <c r="F4" s="4"/>
      <c r="G4" s="16" t="s">
        <v>2</v>
      </c>
      <c r="H4" s="146">
        <f>Humidité!D12*0</f>
        <v>0</v>
      </c>
    </row>
    <row r="5" spans="2:9" x14ac:dyDescent="0.3">
      <c r="B5" s="4"/>
      <c r="C5" s="16" t="s">
        <v>3</v>
      </c>
      <c r="D5" s="147">
        <f>Humidité!D13</f>
        <v>0</v>
      </c>
      <c r="E5" s="149"/>
      <c r="F5" s="4"/>
      <c r="G5" s="16" t="s">
        <v>3</v>
      </c>
      <c r="H5" s="147">
        <f>Humidité!D13</f>
        <v>0</v>
      </c>
    </row>
    <row r="6" spans="2:9" x14ac:dyDescent="0.3">
      <c r="B6" s="4"/>
      <c r="C6" s="16" t="s">
        <v>4</v>
      </c>
      <c r="D6" s="147">
        <f>Humidité!D14</f>
        <v>12.7</v>
      </c>
      <c r="E6" s="149"/>
      <c r="F6" s="4"/>
      <c r="G6" s="16" t="s">
        <v>4</v>
      </c>
      <c r="H6" s="147">
        <f>Humidité!D14</f>
        <v>12.7</v>
      </c>
    </row>
    <row r="7" spans="2:9" x14ac:dyDescent="0.3">
      <c r="B7" s="4"/>
      <c r="C7" s="16" t="s">
        <v>5</v>
      </c>
      <c r="D7" s="147">
        <f>Humidité!D15</f>
        <v>8</v>
      </c>
      <c r="E7" s="149"/>
      <c r="F7" s="4"/>
      <c r="G7" s="16" t="s">
        <v>5</v>
      </c>
      <c r="H7" s="147">
        <f>Humidité!D15</f>
        <v>8</v>
      </c>
    </row>
    <row r="8" spans="2:9" x14ac:dyDescent="0.3">
      <c r="B8" s="4"/>
      <c r="C8" s="16" t="s">
        <v>6</v>
      </c>
      <c r="D8" s="147">
        <f>Humidité!D16</f>
        <v>76</v>
      </c>
      <c r="E8" s="149"/>
      <c r="F8" s="4"/>
      <c r="G8" s="16" t="s">
        <v>6</v>
      </c>
      <c r="H8" s="147">
        <f>Humidité!D16</f>
        <v>76</v>
      </c>
    </row>
    <row r="9" spans="2:9" x14ac:dyDescent="0.3">
      <c r="B9" s="4"/>
      <c r="C9" s="16" t="s">
        <v>7</v>
      </c>
      <c r="D9" s="147">
        <f>Humidité!D17</f>
        <v>2.0999999999999921</v>
      </c>
      <c r="E9" s="149"/>
      <c r="F9" s="4"/>
      <c r="G9" s="16" t="s">
        <v>7</v>
      </c>
      <c r="H9" s="147">
        <f>Humidité!D17*0</f>
        <v>0</v>
      </c>
      <c r="I9" s="143"/>
    </row>
    <row r="10" spans="2:9" x14ac:dyDescent="0.3">
      <c r="B10" s="5"/>
      <c r="C10" s="16" t="s">
        <v>8</v>
      </c>
      <c r="D10" s="147">
        <f>Humidité!D20</f>
        <v>72</v>
      </c>
      <c r="E10" s="150"/>
      <c r="F10" s="5"/>
      <c r="G10" s="16" t="s">
        <v>8</v>
      </c>
      <c r="H10" s="147">
        <f>Humidité!D20</f>
        <v>72</v>
      </c>
    </row>
    <row r="11" spans="2:9" x14ac:dyDescent="0.3">
      <c r="B11" s="17"/>
      <c r="C11" s="18"/>
      <c r="D11" s="19"/>
      <c r="E11" s="151"/>
      <c r="F11" s="17"/>
      <c r="G11" s="18"/>
      <c r="H11" s="19"/>
    </row>
    <row r="12" spans="2:9" x14ac:dyDescent="0.3">
      <c r="B12" s="6" t="s">
        <v>6</v>
      </c>
      <c r="C12" s="7" t="s">
        <v>9</v>
      </c>
      <c r="D12" s="10">
        <f>(D8*D10)/100</f>
        <v>54.72</v>
      </c>
      <c r="E12" s="152"/>
      <c r="F12" s="6" t="s">
        <v>6</v>
      </c>
      <c r="G12" s="7" t="s">
        <v>9</v>
      </c>
      <c r="H12" s="10">
        <f>(H8*H10)/100</f>
        <v>54.72</v>
      </c>
    </row>
    <row r="13" spans="2:9" x14ac:dyDescent="0.3">
      <c r="B13" s="5"/>
      <c r="C13" s="7" t="s">
        <v>10</v>
      </c>
      <c r="D13" s="10">
        <f>D8-D12</f>
        <v>21.28</v>
      </c>
      <c r="E13" s="152"/>
      <c r="F13" s="5"/>
      <c r="G13" s="7" t="s">
        <v>10</v>
      </c>
      <c r="H13" s="10">
        <f>H8-H12</f>
        <v>21.28</v>
      </c>
    </row>
    <row r="14" spans="2:9" x14ac:dyDescent="0.3">
      <c r="B14" s="20"/>
      <c r="C14" s="21"/>
      <c r="D14" s="22"/>
      <c r="E14" s="131"/>
      <c r="F14" s="20"/>
      <c r="G14" s="21"/>
      <c r="H14" s="22"/>
    </row>
    <row r="15" spans="2:9" x14ac:dyDescent="0.3">
      <c r="B15" s="1" t="s">
        <v>11</v>
      </c>
      <c r="C15" s="13" t="s">
        <v>71</v>
      </c>
      <c r="D15" s="169">
        <f>D5+D6+D7+D9+D13</f>
        <v>44.079999999999991</v>
      </c>
      <c r="E15" s="131"/>
      <c r="F15" s="1" t="s">
        <v>11</v>
      </c>
      <c r="G15" s="13" t="s">
        <v>71</v>
      </c>
      <c r="H15" s="169">
        <f>H5+H6+H7+H9+H13</f>
        <v>41.980000000000004</v>
      </c>
    </row>
    <row r="16" spans="2:9" x14ac:dyDescent="0.3">
      <c r="B16" s="11" t="s">
        <v>12</v>
      </c>
      <c r="C16" s="21"/>
      <c r="D16" s="22"/>
      <c r="E16" s="131"/>
      <c r="F16" s="11" t="s">
        <v>12</v>
      </c>
      <c r="G16" s="21"/>
      <c r="H16" s="22"/>
    </row>
    <row r="17" spans="2:8" x14ac:dyDescent="0.3">
      <c r="B17" s="11"/>
      <c r="C17" s="13" t="s">
        <v>70</v>
      </c>
      <c r="D17" s="187">
        <f>Humidité!D18</f>
        <v>95.5</v>
      </c>
      <c r="E17" s="131"/>
      <c r="F17" s="11"/>
      <c r="G17" s="13" t="s">
        <v>70</v>
      </c>
      <c r="H17" s="187">
        <f>Humidité!D18</f>
        <v>95.5</v>
      </c>
    </row>
    <row r="18" spans="2:8" x14ac:dyDescent="0.3">
      <c r="B18" s="11"/>
      <c r="C18" s="21"/>
      <c r="D18" s="22"/>
      <c r="E18" s="131"/>
      <c r="F18" s="11"/>
      <c r="G18" s="21"/>
      <c r="H18" s="22"/>
    </row>
    <row r="19" spans="2:8" x14ac:dyDescent="0.3">
      <c r="B19" s="171"/>
      <c r="C19" s="9" t="s">
        <v>72</v>
      </c>
      <c r="D19" s="10">
        <f>(D12*D49%)+D21</f>
        <v>4.9580760628272227</v>
      </c>
      <c r="F19" s="171"/>
      <c r="G19" s="9" t="s">
        <v>72</v>
      </c>
      <c r="H19" s="10">
        <f>(H12*H49%)+H21</f>
        <v>4.8591231832460746</v>
      </c>
    </row>
    <row r="20" spans="2:8" x14ac:dyDescent="0.3">
      <c r="B20" s="171"/>
      <c r="C20" s="12"/>
      <c r="D20" s="25"/>
      <c r="F20" s="171"/>
      <c r="G20" s="12"/>
      <c r="H20" s="25"/>
    </row>
    <row r="21" spans="2:8" x14ac:dyDescent="0.3">
      <c r="B21" s="11"/>
      <c r="C21" s="13" t="s">
        <v>73</v>
      </c>
      <c r="D21" s="10">
        <f>(D15/D17%)-D15</f>
        <v>2.0770680628272231</v>
      </c>
      <c r="F21" s="11"/>
      <c r="G21" s="13" t="s">
        <v>73</v>
      </c>
      <c r="H21" s="10">
        <f>(H15/H17%)-H15</f>
        <v>1.978115183246075</v>
      </c>
    </row>
    <row r="22" spans="2:8" x14ac:dyDescent="0.3">
      <c r="B22" s="11"/>
      <c r="C22" s="21"/>
      <c r="D22" s="165"/>
      <c r="F22" s="11"/>
      <c r="G22" s="21"/>
      <c r="H22" s="165"/>
    </row>
    <row r="23" spans="2:8" x14ac:dyDescent="0.3">
      <c r="B23" s="166"/>
      <c r="C23" s="13" t="s">
        <v>74</v>
      </c>
      <c r="D23" s="169">
        <f>D19-D21</f>
        <v>2.8810079999999996</v>
      </c>
      <c r="F23" s="166"/>
      <c r="G23" s="13" t="s">
        <v>74</v>
      </c>
      <c r="H23" s="169">
        <f>H19-H21</f>
        <v>2.8810079999999996</v>
      </c>
    </row>
    <row r="24" spans="2:8" x14ac:dyDescent="0.3">
      <c r="B24" s="14"/>
      <c r="C24" s="21"/>
      <c r="D24" s="165"/>
      <c r="F24" s="14"/>
      <c r="G24" s="21"/>
      <c r="H24" s="165"/>
    </row>
    <row r="25" spans="2:8" x14ac:dyDescent="0.3">
      <c r="B25" s="168" t="s">
        <v>68</v>
      </c>
      <c r="C25" s="13" t="s">
        <v>75</v>
      </c>
      <c r="D25" s="169">
        <f>D4+D5+D6+D7+D8+D9+D19</f>
        <v>104.95807606282722</v>
      </c>
      <c r="F25" s="168" t="s">
        <v>68</v>
      </c>
      <c r="G25" s="13" t="s">
        <v>75</v>
      </c>
      <c r="H25" s="169">
        <f>H4+H5+H6+H7+H8+H9+H19</f>
        <v>101.55912318324607</v>
      </c>
    </row>
    <row r="26" spans="2:8" x14ac:dyDescent="0.3">
      <c r="B26" s="26"/>
      <c r="C26" s="15"/>
      <c r="D26" s="25"/>
      <c r="F26" s="26"/>
      <c r="G26" s="15"/>
      <c r="H26" s="25"/>
    </row>
    <row r="27" spans="2:8" x14ac:dyDescent="0.3">
      <c r="B27" s="8" t="s">
        <v>67</v>
      </c>
      <c r="C27" s="13" t="s">
        <v>76</v>
      </c>
      <c r="D27" s="173">
        <f>(D5+D6+D7+D9+D13)+D21</f>
        <v>46.157068062827214</v>
      </c>
      <c r="F27" s="8" t="s">
        <v>67</v>
      </c>
      <c r="G27" s="13" t="s">
        <v>76</v>
      </c>
      <c r="H27" s="173">
        <f>(H5+H6+H7+H9+H13)+H21</f>
        <v>43.958115183246079</v>
      </c>
    </row>
    <row r="28" spans="2:8" x14ac:dyDescent="0.3">
      <c r="B28" s="174"/>
      <c r="C28" s="21"/>
      <c r="D28" s="175"/>
      <c r="F28" s="174"/>
      <c r="G28" s="21"/>
      <c r="H28" s="175"/>
    </row>
    <row r="29" spans="2:8" x14ac:dyDescent="0.3">
      <c r="B29" s="168" t="s">
        <v>80</v>
      </c>
      <c r="C29" s="13" t="s">
        <v>77</v>
      </c>
      <c r="D29" s="176">
        <f>D12+D23</f>
        <v>57.601008</v>
      </c>
      <c r="F29" s="168" t="s">
        <v>80</v>
      </c>
      <c r="G29" s="13" t="s">
        <v>77</v>
      </c>
      <c r="H29" s="176">
        <f>H12+H23</f>
        <v>57.601008</v>
      </c>
    </row>
    <row r="30" spans="2:8" x14ac:dyDescent="0.3">
      <c r="B30" s="167"/>
      <c r="C30" s="15"/>
      <c r="D30" s="25"/>
      <c r="F30" s="167"/>
      <c r="G30" s="15"/>
      <c r="H30" s="25"/>
    </row>
    <row r="31" spans="2:8" x14ac:dyDescent="0.3">
      <c r="B31" s="179" t="s">
        <v>69</v>
      </c>
      <c r="C31" s="182" t="s">
        <v>78</v>
      </c>
      <c r="D31" s="27">
        <f>D19/D25%</f>
        <v>4.7238633260191918</v>
      </c>
      <c r="F31" s="179" t="s">
        <v>69</v>
      </c>
      <c r="G31" s="182" t="s">
        <v>78</v>
      </c>
      <c r="H31" s="27">
        <f>H19/H25%</f>
        <v>4.7845265210478605</v>
      </c>
    </row>
    <row r="32" spans="2:8" x14ac:dyDescent="0.3">
      <c r="B32" s="14" t="s">
        <v>13</v>
      </c>
      <c r="C32" s="180"/>
      <c r="D32" s="24"/>
      <c r="F32" s="14" t="s">
        <v>13</v>
      </c>
      <c r="G32" s="180"/>
      <c r="H32" s="24"/>
    </row>
    <row r="33" spans="2:8" x14ac:dyDescent="0.3">
      <c r="B33" s="23"/>
      <c r="C33" s="183" t="s">
        <v>79</v>
      </c>
      <c r="D33" s="28">
        <f>D21/D25%</f>
        <v>1.9789502063508708</v>
      </c>
      <c r="F33" s="23"/>
      <c r="G33" s="183" t="s">
        <v>79</v>
      </c>
      <c r="H33" s="28">
        <f>H21/H25%</f>
        <v>1.9477474019511811</v>
      </c>
    </row>
    <row r="34" spans="2:8" x14ac:dyDescent="0.3">
      <c r="B34" s="23"/>
      <c r="C34" s="181"/>
      <c r="D34" s="170"/>
      <c r="F34" s="23"/>
      <c r="G34" s="181"/>
      <c r="H34" s="170"/>
    </row>
    <row r="35" spans="2:8" x14ac:dyDescent="0.3">
      <c r="B35" s="184"/>
      <c r="C35" s="188" t="s">
        <v>81</v>
      </c>
      <c r="D35" s="172">
        <f>D21/D27%</f>
        <v>4.4999999999999964</v>
      </c>
      <c r="F35" s="184"/>
      <c r="G35" s="188" t="s">
        <v>81</v>
      </c>
      <c r="H35" s="172">
        <f>H21/H27%</f>
        <v>4.5000000000000036</v>
      </c>
    </row>
    <row r="36" spans="2:8" x14ac:dyDescent="0.3">
      <c r="B36" s="177"/>
      <c r="C36" s="189"/>
      <c r="D36" s="170"/>
      <c r="F36" s="177"/>
      <c r="G36" s="189"/>
      <c r="H36" s="170"/>
    </row>
    <row r="37" spans="2:8" x14ac:dyDescent="0.3">
      <c r="B37" s="178"/>
      <c r="C37" s="188" t="s">
        <v>82</v>
      </c>
      <c r="D37" s="172">
        <f>D23/D29%</f>
        <v>5.0016624709067585</v>
      </c>
      <c r="F37" s="178"/>
      <c r="G37" s="188" t="s">
        <v>82</v>
      </c>
      <c r="H37" s="172">
        <f>H23/H29%</f>
        <v>5.0016624709067585</v>
      </c>
    </row>
    <row r="38" spans="2:8" x14ac:dyDescent="0.3">
      <c r="B38" s="17"/>
      <c r="C38" s="15"/>
      <c r="D38" s="25"/>
      <c r="F38" s="17"/>
      <c r="G38" s="15"/>
      <c r="H38" s="25"/>
    </row>
    <row r="39" spans="2:8" x14ac:dyDescent="0.3">
      <c r="B39" s="160" t="s">
        <v>16</v>
      </c>
      <c r="C39" s="190" t="s">
        <v>65</v>
      </c>
      <c r="D39" s="155">
        <f>D33*0.95/10</f>
        <v>0.18800026960333271</v>
      </c>
      <c r="F39" s="160" t="s">
        <v>16</v>
      </c>
      <c r="G39" s="190" t="s">
        <v>65</v>
      </c>
      <c r="H39" s="155">
        <f>H33*0.95/10</f>
        <v>0.1850360031853622</v>
      </c>
    </row>
    <row r="40" spans="2:8" x14ac:dyDescent="0.3">
      <c r="B40" s="157"/>
      <c r="C40" s="158"/>
      <c r="D40" s="159"/>
      <c r="F40" s="157"/>
      <c r="G40" s="158"/>
      <c r="H40" s="159"/>
    </row>
    <row r="41" spans="2:8" x14ac:dyDescent="0.3">
      <c r="B41" s="140"/>
      <c r="C41" s="156"/>
      <c r="D41" s="154"/>
      <c r="F41" s="140"/>
      <c r="G41" s="156"/>
      <c r="H41" s="154"/>
    </row>
    <row r="42" spans="2:8" ht="16.2" thickBot="1" x14ac:dyDescent="0.35">
      <c r="B42" s="141" t="s">
        <v>14</v>
      </c>
      <c r="C42" s="29"/>
      <c r="D42" s="25"/>
      <c r="E42" s="15"/>
      <c r="F42" s="141" t="s">
        <v>14</v>
      </c>
      <c r="G42" s="29"/>
      <c r="H42" s="25"/>
    </row>
    <row r="43" spans="2:8" x14ac:dyDescent="0.3">
      <c r="B43" s="30"/>
      <c r="C43" s="137" t="s">
        <v>63</v>
      </c>
      <c r="D43" s="132" t="s">
        <v>15</v>
      </c>
      <c r="E43" s="153"/>
      <c r="F43" s="30"/>
      <c r="G43" s="137" t="s">
        <v>63</v>
      </c>
      <c r="H43" s="132" t="s">
        <v>15</v>
      </c>
    </row>
    <row r="44" spans="2:8" x14ac:dyDescent="0.3">
      <c r="B44" s="31" t="s">
        <v>1</v>
      </c>
      <c r="C44" s="138" t="s">
        <v>12</v>
      </c>
      <c r="D44" s="133" t="s">
        <v>12</v>
      </c>
      <c r="E44" s="153"/>
      <c r="F44" s="31" t="s">
        <v>1</v>
      </c>
      <c r="G44" s="138" t="s">
        <v>12</v>
      </c>
      <c r="H44" s="133" t="s">
        <v>12</v>
      </c>
    </row>
    <row r="45" spans="2:8" x14ac:dyDescent="0.3">
      <c r="B45" s="32" t="s">
        <v>2</v>
      </c>
      <c r="C45" s="138"/>
      <c r="D45" s="134"/>
      <c r="E45" s="153"/>
      <c r="F45" s="32" t="s">
        <v>2</v>
      </c>
      <c r="G45" s="138"/>
      <c r="H45" s="134"/>
    </row>
    <row r="46" spans="2:8" x14ac:dyDescent="0.3">
      <c r="B46" s="32" t="s">
        <v>3</v>
      </c>
      <c r="C46" s="139">
        <v>6.3</v>
      </c>
      <c r="D46" s="135">
        <v>6.4</v>
      </c>
      <c r="E46" s="153"/>
      <c r="F46" s="32" t="s">
        <v>3</v>
      </c>
      <c r="G46" s="139">
        <v>6.3</v>
      </c>
      <c r="H46" s="135">
        <v>6.4</v>
      </c>
    </row>
    <row r="47" spans="2:8" x14ac:dyDescent="0.3">
      <c r="B47" s="32" t="s">
        <v>4</v>
      </c>
      <c r="C47" s="139">
        <v>6.36</v>
      </c>
      <c r="D47" s="135">
        <v>6.4</v>
      </c>
      <c r="E47" s="153"/>
      <c r="F47" s="32" t="s">
        <v>4</v>
      </c>
      <c r="G47" s="139">
        <v>6.36</v>
      </c>
      <c r="H47" s="135">
        <v>6.4</v>
      </c>
    </row>
    <row r="48" spans="2:8" x14ac:dyDescent="0.3">
      <c r="B48" s="32" t="s">
        <v>5</v>
      </c>
      <c r="C48" s="139">
        <v>3.3</v>
      </c>
      <c r="D48" s="135">
        <v>6.4</v>
      </c>
      <c r="E48" s="153"/>
      <c r="F48" s="32" t="s">
        <v>5</v>
      </c>
      <c r="G48" s="139">
        <v>3.3</v>
      </c>
      <c r="H48" s="135">
        <v>6.4</v>
      </c>
    </row>
    <row r="49" spans="2:8" x14ac:dyDescent="0.3">
      <c r="B49" s="185" t="s">
        <v>9</v>
      </c>
      <c r="C49" s="145"/>
      <c r="D49" s="135">
        <v>5.2649999999999997</v>
      </c>
      <c r="E49" s="153"/>
      <c r="F49" s="185" t="s">
        <v>9</v>
      </c>
      <c r="G49" s="145"/>
      <c r="H49" s="135">
        <v>5.2649999999999997</v>
      </c>
    </row>
    <row r="50" spans="2:8" x14ac:dyDescent="0.3">
      <c r="B50" s="186" t="s">
        <v>10</v>
      </c>
      <c r="C50" s="144">
        <v>3.1</v>
      </c>
      <c r="D50" s="136">
        <v>3.1</v>
      </c>
      <c r="E50" s="153"/>
      <c r="F50" s="186" t="s">
        <v>10</v>
      </c>
      <c r="G50" s="144">
        <v>3.1</v>
      </c>
      <c r="H50" s="136">
        <v>3.1</v>
      </c>
    </row>
    <row r="51" spans="2:8" x14ac:dyDescent="0.3">
      <c r="E51" s="153"/>
    </row>
    <row r="52" spans="2:8" x14ac:dyDescent="0.3">
      <c r="B52" s="142"/>
      <c r="E52" s="153"/>
    </row>
    <row r="53" spans="2:8" x14ac:dyDescent="0.3">
      <c r="B53" s="14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zoomScale="80" zoomScaleNormal="80" workbookViewId="0">
      <selection activeCell="K20" sqref="K20"/>
    </sheetView>
  </sheetViews>
  <sheetFormatPr baseColWidth="10" defaultRowHeight="16.2" x14ac:dyDescent="0.4"/>
  <cols>
    <col min="1" max="1" width="11.6640625" style="34" customWidth="1"/>
    <col min="2" max="2" width="2.44140625" style="34" customWidth="1"/>
    <col min="3" max="8" width="17.44140625" style="34" customWidth="1"/>
    <col min="9" max="9" width="3" style="34" customWidth="1"/>
    <col min="10" max="12" width="15.88671875" style="34" customWidth="1"/>
    <col min="13" max="13" width="5.5546875" style="34" customWidth="1"/>
    <col min="14" max="14" width="6.6640625" style="34" customWidth="1"/>
    <col min="15" max="15" width="2.44140625" style="34" customWidth="1"/>
    <col min="16" max="256" width="11.44140625" style="34"/>
    <col min="257" max="257" width="1.88671875" style="34" customWidth="1"/>
    <col min="258" max="258" width="2.44140625" style="34" customWidth="1"/>
    <col min="259" max="259" width="12.44140625" style="34" customWidth="1"/>
    <col min="260" max="260" width="13.6640625" style="34" customWidth="1"/>
    <col min="261" max="261" width="12.44140625" style="34" customWidth="1"/>
    <col min="262" max="262" width="12.109375" style="34" customWidth="1"/>
    <col min="263" max="263" width="8.109375" style="34" bestFit="1" customWidth="1"/>
    <col min="264" max="264" width="12" style="34" customWidth="1"/>
    <col min="265" max="265" width="3" style="34" customWidth="1"/>
    <col min="266" max="266" width="11.109375" style="34" customWidth="1"/>
    <col min="267" max="267" width="10.5546875" style="34" customWidth="1"/>
    <col min="268" max="268" width="11.44140625" style="34"/>
    <col min="269" max="269" width="5.5546875" style="34" customWidth="1"/>
    <col min="270" max="270" width="6.6640625" style="34" customWidth="1"/>
    <col min="271" max="271" width="2.44140625" style="34" customWidth="1"/>
    <col min="272" max="512" width="11.44140625" style="34"/>
    <col min="513" max="513" width="1.88671875" style="34" customWidth="1"/>
    <col min="514" max="514" width="2.44140625" style="34" customWidth="1"/>
    <col min="515" max="515" width="12.44140625" style="34" customWidth="1"/>
    <col min="516" max="516" width="13.6640625" style="34" customWidth="1"/>
    <col min="517" max="517" width="12.44140625" style="34" customWidth="1"/>
    <col min="518" max="518" width="12.109375" style="34" customWidth="1"/>
    <col min="519" max="519" width="8.109375" style="34" bestFit="1" customWidth="1"/>
    <col min="520" max="520" width="12" style="34" customWidth="1"/>
    <col min="521" max="521" width="3" style="34" customWidth="1"/>
    <col min="522" max="522" width="11.109375" style="34" customWidth="1"/>
    <col min="523" max="523" width="10.5546875" style="34" customWidth="1"/>
    <col min="524" max="524" width="11.44140625" style="34"/>
    <col min="525" max="525" width="5.5546875" style="34" customWidth="1"/>
    <col min="526" max="526" width="6.6640625" style="34" customWidth="1"/>
    <col min="527" max="527" width="2.44140625" style="34" customWidth="1"/>
    <col min="528" max="768" width="11.44140625" style="34"/>
    <col min="769" max="769" width="1.88671875" style="34" customWidth="1"/>
    <col min="770" max="770" width="2.44140625" style="34" customWidth="1"/>
    <col min="771" max="771" width="12.44140625" style="34" customWidth="1"/>
    <col min="772" max="772" width="13.6640625" style="34" customWidth="1"/>
    <col min="773" max="773" width="12.44140625" style="34" customWidth="1"/>
    <col min="774" max="774" width="12.109375" style="34" customWidth="1"/>
    <col min="775" max="775" width="8.109375" style="34" bestFit="1" customWidth="1"/>
    <col min="776" max="776" width="12" style="34" customWidth="1"/>
    <col min="777" max="777" width="3" style="34" customWidth="1"/>
    <col min="778" max="778" width="11.109375" style="34" customWidth="1"/>
    <col min="779" max="779" width="10.5546875" style="34" customWidth="1"/>
    <col min="780" max="780" width="11.44140625" style="34"/>
    <col min="781" max="781" width="5.5546875" style="34" customWidth="1"/>
    <col min="782" max="782" width="6.6640625" style="34" customWidth="1"/>
    <col min="783" max="783" width="2.44140625" style="34" customWidth="1"/>
    <col min="784" max="1024" width="11.44140625" style="34"/>
    <col min="1025" max="1025" width="1.88671875" style="34" customWidth="1"/>
    <col min="1026" max="1026" width="2.44140625" style="34" customWidth="1"/>
    <col min="1027" max="1027" width="12.44140625" style="34" customWidth="1"/>
    <col min="1028" max="1028" width="13.6640625" style="34" customWidth="1"/>
    <col min="1029" max="1029" width="12.44140625" style="34" customWidth="1"/>
    <col min="1030" max="1030" width="12.109375" style="34" customWidth="1"/>
    <col min="1031" max="1031" width="8.109375" style="34" bestFit="1" customWidth="1"/>
    <col min="1032" max="1032" width="12" style="34" customWidth="1"/>
    <col min="1033" max="1033" width="3" style="34" customWidth="1"/>
    <col min="1034" max="1034" width="11.109375" style="34" customWidth="1"/>
    <col min="1035" max="1035" width="10.5546875" style="34" customWidth="1"/>
    <col min="1036" max="1036" width="11.44140625" style="34"/>
    <col min="1037" max="1037" width="5.5546875" style="34" customWidth="1"/>
    <col min="1038" max="1038" width="6.6640625" style="34" customWidth="1"/>
    <col min="1039" max="1039" width="2.44140625" style="34" customWidth="1"/>
    <col min="1040" max="1280" width="11.44140625" style="34"/>
    <col min="1281" max="1281" width="1.88671875" style="34" customWidth="1"/>
    <col min="1282" max="1282" width="2.44140625" style="34" customWidth="1"/>
    <col min="1283" max="1283" width="12.44140625" style="34" customWidth="1"/>
    <col min="1284" max="1284" width="13.6640625" style="34" customWidth="1"/>
    <col min="1285" max="1285" width="12.44140625" style="34" customWidth="1"/>
    <col min="1286" max="1286" width="12.109375" style="34" customWidth="1"/>
    <col min="1287" max="1287" width="8.109375" style="34" bestFit="1" customWidth="1"/>
    <col min="1288" max="1288" width="12" style="34" customWidth="1"/>
    <col min="1289" max="1289" width="3" style="34" customWidth="1"/>
    <col min="1290" max="1290" width="11.109375" style="34" customWidth="1"/>
    <col min="1291" max="1291" width="10.5546875" style="34" customWidth="1"/>
    <col min="1292" max="1292" width="11.44140625" style="34"/>
    <col min="1293" max="1293" width="5.5546875" style="34" customWidth="1"/>
    <col min="1294" max="1294" width="6.6640625" style="34" customWidth="1"/>
    <col min="1295" max="1295" width="2.44140625" style="34" customWidth="1"/>
    <col min="1296" max="1536" width="11.44140625" style="34"/>
    <col min="1537" max="1537" width="1.88671875" style="34" customWidth="1"/>
    <col min="1538" max="1538" width="2.44140625" style="34" customWidth="1"/>
    <col min="1539" max="1539" width="12.44140625" style="34" customWidth="1"/>
    <col min="1540" max="1540" width="13.6640625" style="34" customWidth="1"/>
    <col min="1541" max="1541" width="12.44140625" style="34" customWidth="1"/>
    <col min="1542" max="1542" width="12.109375" style="34" customWidth="1"/>
    <col min="1543" max="1543" width="8.109375" style="34" bestFit="1" customWidth="1"/>
    <col min="1544" max="1544" width="12" style="34" customWidth="1"/>
    <col min="1545" max="1545" width="3" style="34" customWidth="1"/>
    <col min="1546" max="1546" width="11.109375" style="34" customWidth="1"/>
    <col min="1547" max="1547" width="10.5546875" style="34" customWidth="1"/>
    <col min="1548" max="1548" width="11.44140625" style="34"/>
    <col min="1549" max="1549" width="5.5546875" style="34" customWidth="1"/>
    <col min="1550" max="1550" width="6.6640625" style="34" customWidth="1"/>
    <col min="1551" max="1551" width="2.44140625" style="34" customWidth="1"/>
    <col min="1552" max="1792" width="11.44140625" style="34"/>
    <col min="1793" max="1793" width="1.88671875" style="34" customWidth="1"/>
    <col min="1794" max="1794" width="2.44140625" style="34" customWidth="1"/>
    <col min="1795" max="1795" width="12.44140625" style="34" customWidth="1"/>
    <col min="1796" max="1796" width="13.6640625" style="34" customWidth="1"/>
    <col min="1797" max="1797" width="12.44140625" style="34" customWidth="1"/>
    <col min="1798" max="1798" width="12.109375" style="34" customWidth="1"/>
    <col min="1799" max="1799" width="8.109375" style="34" bestFit="1" customWidth="1"/>
    <col min="1800" max="1800" width="12" style="34" customWidth="1"/>
    <col min="1801" max="1801" width="3" style="34" customWidth="1"/>
    <col min="1802" max="1802" width="11.109375" style="34" customWidth="1"/>
    <col min="1803" max="1803" width="10.5546875" style="34" customWidth="1"/>
    <col min="1804" max="1804" width="11.44140625" style="34"/>
    <col min="1805" max="1805" width="5.5546875" style="34" customWidth="1"/>
    <col min="1806" max="1806" width="6.6640625" style="34" customWidth="1"/>
    <col min="1807" max="1807" width="2.44140625" style="34" customWidth="1"/>
    <col min="1808" max="2048" width="11.44140625" style="34"/>
    <col min="2049" max="2049" width="1.88671875" style="34" customWidth="1"/>
    <col min="2050" max="2050" width="2.44140625" style="34" customWidth="1"/>
    <col min="2051" max="2051" width="12.44140625" style="34" customWidth="1"/>
    <col min="2052" max="2052" width="13.6640625" style="34" customWidth="1"/>
    <col min="2053" max="2053" width="12.44140625" style="34" customWidth="1"/>
    <col min="2054" max="2054" width="12.109375" style="34" customWidth="1"/>
    <col min="2055" max="2055" width="8.109375" style="34" bestFit="1" customWidth="1"/>
    <col min="2056" max="2056" width="12" style="34" customWidth="1"/>
    <col min="2057" max="2057" width="3" style="34" customWidth="1"/>
    <col min="2058" max="2058" width="11.109375" style="34" customWidth="1"/>
    <col min="2059" max="2059" width="10.5546875" style="34" customWidth="1"/>
    <col min="2060" max="2060" width="11.44140625" style="34"/>
    <col min="2061" max="2061" width="5.5546875" style="34" customWidth="1"/>
    <col min="2062" max="2062" width="6.6640625" style="34" customWidth="1"/>
    <col min="2063" max="2063" width="2.44140625" style="34" customWidth="1"/>
    <col min="2064" max="2304" width="11.44140625" style="34"/>
    <col min="2305" max="2305" width="1.88671875" style="34" customWidth="1"/>
    <col min="2306" max="2306" width="2.44140625" style="34" customWidth="1"/>
    <col min="2307" max="2307" width="12.44140625" style="34" customWidth="1"/>
    <col min="2308" max="2308" width="13.6640625" style="34" customWidth="1"/>
    <col min="2309" max="2309" width="12.44140625" style="34" customWidth="1"/>
    <col min="2310" max="2310" width="12.109375" style="34" customWidth="1"/>
    <col min="2311" max="2311" width="8.109375" style="34" bestFit="1" customWidth="1"/>
    <col min="2312" max="2312" width="12" style="34" customWidth="1"/>
    <col min="2313" max="2313" width="3" style="34" customWidth="1"/>
    <col min="2314" max="2314" width="11.109375" style="34" customWidth="1"/>
    <col min="2315" max="2315" width="10.5546875" style="34" customWidth="1"/>
    <col min="2316" max="2316" width="11.44140625" style="34"/>
    <col min="2317" max="2317" width="5.5546875" style="34" customWidth="1"/>
    <col min="2318" max="2318" width="6.6640625" style="34" customWidth="1"/>
    <col min="2319" max="2319" width="2.44140625" style="34" customWidth="1"/>
    <col min="2320" max="2560" width="11.44140625" style="34"/>
    <col min="2561" max="2561" width="1.88671875" style="34" customWidth="1"/>
    <col min="2562" max="2562" width="2.44140625" style="34" customWidth="1"/>
    <col min="2563" max="2563" width="12.44140625" style="34" customWidth="1"/>
    <col min="2564" max="2564" width="13.6640625" style="34" customWidth="1"/>
    <col min="2565" max="2565" width="12.44140625" style="34" customWidth="1"/>
    <col min="2566" max="2566" width="12.109375" style="34" customWidth="1"/>
    <col min="2567" max="2567" width="8.109375" style="34" bestFit="1" customWidth="1"/>
    <col min="2568" max="2568" width="12" style="34" customWidth="1"/>
    <col min="2569" max="2569" width="3" style="34" customWidth="1"/>
    <col min="2570" max="2570" width="11.109375" style="34" customWidth="1"/>
    <col min="2571" max="2571" width="10.5546875" style="34" customWidth="1"/>
    <col min="2572" max="2572" width="11.44140625" style="34"/>
    <col min="2573" max="2573" width="5.5546875" style="34" customWidth="1"/>
    <col min="2574" max="2574" width="6.6640625" style="34" customWidth="1"/>
    <col min="2575" max="2575" width="2.44140625" style="34" customWidth="1"/>
    <col min="2576" max="2816" width="11.44140625" style="34"/>
    <col min="2817" max="2817" width="1.88671875" style="34" customWidth="1"/>
    <col min="2818" max="2818" width="2.44140625" style="34" customWidth="1"/>
    <col min="2819" max="2819" width="12.44140625" style="34" customWidth="1"/>
    <col min="2820" max="2820" width="13.6640625" style="34" customWidth="1"/>
    <col min="2821" max="2821" width="12.44140625" style="34" customWidth="1"/>
    <col min="2822" max="2822" width="12.109375" style="34" customWidth="1"/>
    <col min="2823" max="2823" width="8.109375" style="34" bestFit="1" customWidth="1"/>
    <col min="2824" max="2824" width="12" style="34" customWidth="1"/>
    <col min="2825" max="2825" width="3" style="34" customWidth="1"/>
    <col min="2826" max="2826" width="11.109375" style="34" customWidth="1"/>
    <col min="2827" max="2827" width="10.5546875" style="34" customWidth="1"/>
    <col min="2828" max="2828" width="11.44140625" style="34"/>
    <col min="2829" max="2829" width="5.5546875" style="34" customWidth="1"/>
    <col min="2830" max="2830" width="6.6640625" style="34" customWidth="1"/>
    <col min="2831" max="2831" width="2.44140625" style="34" customWidth="1"/>
    <col min="2832" max="3072" width="11.44140625" style="34"/>
    <col min="3073" max="3073" width="1.88671875" style="34" customWidth="1"/>
    <col min="3074" max="3074" width="2.44140625" style="34" customWidth="1"/>
    <col min="3075" max="3075" width="12.44140625" style="34" customWidth="1"/>
    <col min="3076" max="3076" width="13.6640625" style="34" customWidth="1"/>
    <col min="3077" max="3077" width="12.44140625" style="34" customWidth="1"/>
    <col min="3078" max="3078" width="12.109375" style="34" customWidth="1"/>
    <col min="3079" max="3079" width="8.109375" style="34" bestFit="1" customWidth="1"/>
    <col min="3080" max="3080" width="12" style="34" customWidth="1"/>
    <col min="3081" max="3081" width="3" style="34" customWidth="1"/>
    <col min="3082" max="3082" width="11.109375" style="34" customWidth="1"/>
    <col min="3083" max="3083" width="10.5546875" style="34" customWidth="1"/>
    <col min="3084" max="3084" width="11.44140625" style="34"/>
    <col min="3085" max="3085" width="5.5546875" style="34" customWidth="1"/>
    <col min="3086" max="3086" width="6.6640625" style="34" customWidth="1"/>
    <col min="3087" max="3087" width="2.44140625" style="34" customWidth="1"/>
    <col min="3088" max="3328" width="11.44140625" style="34"/>
    <col min="3329" max="3329" width="1.88671875" style="34" customWidth="1"/>
    <col min="3330" max="3330" width="2.44140625" style="34" customWidth="1"/>
    <col min="3331" max="3331" width="12.44140625" style="34" customWidth="1"/>
    <col min="3332" max="3332" width="13.6640625" style="34" customWidth="1"/>
    <col min="3333" max="3333" width="12.44140625" style="34" customWidth="1"/>
    <col min="3334" max="3334" width="12.109375" style="34" customWidth="1"/>
    <col min="3335" max="3335" width="8.109375" style="34" bestFit="1" customWidth="1"/>
    <col min="3336" max="3336" width="12" style="34" customWidth="1"/>
    <col min="3337" max="3337" width="3" style="34" customWidth="1"/>
    <col min="3338" max="3338" width="11.109375" style="34" customWidth="1"/>
    <col min="3339" max="3339" width="10.5546875" style="34" customWidth="1"/>
    <col min="3340" max="3340" width="11.44140625" style="34"/>
    <col min="3341" max="3341" width="5.5546875" style="34" customWidth="1"/>
    <col min="3342" max="3342" width="6.6640625" style="34" customWidth="1"/>
    <col min="3343" max="3343" width="2.44140625" style="34" customWidth="1"/>
    <col min="3344" max="3584" width="11.44140625" style="34"/>
    <col min="3585" max="3585" width="1.88671875" style="34" customWidth="1"/>
    <col min="3586" max="3586" width="2.44140625" style="34" customWidth="1"/>
    <col min="3587" max="3587" width="12.44140625" style="34" customWidth="1"/>
    <col min="3588" max="3588" width="13.6640625" style="34" customWidth="1"/>
    <col min="3589" max="3589" width="12.44140625" style="34" customWidth="1"/>
    <col min="3590" max="3590" width="12.109375" style="34" customWidth="1"/>
    <col min="3591" max="3591" width="8.109375" style="34" bestFit="1" customWidth="1"/>
    <col min="3592" max="3592" width="12" style="34" customWidth="1"/>
    <col min="3593" max="3593" width="3" style="34" customWidth="1"/>
    <col min="3594" max="3594" width="11.109375" style="34" customWidth="1"/>
    <col min="3595" max="3595" width="10.5546875" style="34" customWidth="1"/>
    <col min="3596" max="3596" width="11.44140625" style="34"/>
    <col min="3597" max="3597" width="5.5546875" style="34" customWidth="1"/>
    <col min="3598" max="3598" width="6.6640625" style="34" customWidth="1"/>
    <col min="3599" max="3599" width="2.44140625" style="34" customWidth="1"/>
    <col min="3600" max="3840" width="11.44140625" style="34"/>
    <col min="3841" max="3841" width="1.88671875" style="34" customWidth="1"/>
    <col min="3842" max="3842" width="2.44140625" style="34" customWidth="1"/>
    <col min="3843" max="3843" width="12.44140625" style="34" customWidth="1"/>
    <col min="3844" max="3844" width="13.6640625" style="34" customWidth="1"/>
    <col min="3845" max="3845" width="12.44140625" style="34" customWidth="1"/>
    <col min="3846" max="3846" width="12.109375" style="34" customWidth="1"/>
    <col min="3847" max="3847" width="8.109375" style="34" bestFit="1" customWidth="1"/>
    <col min="3848" max="3848" width="12" style="34" customWidth="1"/>
    <col min="3849" max="3849" width="3" style="34" customWidth="1"/>
    <col min="3850" max="3850" width="11.109375" style="34" customWidth="1"/>
    <col min="3851" max="3851" width="10.5546875" style="34" customWidth="1"/>
    <col min="3852" max="3852" width="11.44140625" style="34"/>
    <col min="3853" max="3853" width="5.5546875" style="34" customWidth="1"/>
    <col min="3854" max="3854" width="6.6640625" style="34" customWidth="1"/>
    <col min="3855" max="3855" width="2.44140625" style="34" customWidth="1"/>
    <col min="3856" max="4096" width="11.44140625" style="34"/>
    <col min="4097" max="4097" width="1.88671875" style="34" customWidth="1"/>
    <col min="4098" max="4098" width="2.44140625" style="34" customWidth="1"/>
    <col min="4099" max="4099" width="12.44140625" style="34" customWidth="1"/>
    <col min="4100" max="4100" width="13.6640625" style="34" customWidth="1"/>
    <col min="4101" max="4101" width="12.44140625" style="34" customWidth="1"/>
    <col min="4102" max="4102" width="12.109375" style="34" customWidth="1"/>
    <col min="4103" max="4103" width="8.109375" style="34" bestFit="1" customWidth="1"/>
    <col min="4104" max="4104" width="12" style="34" customWidth="1"/>
    <col min="4105" max="4105" width="3" style="34" customWidth="1"/>
    <col min="4106" max="4106" width="11.109375" style="34" customWidth="1"/>
    <col min="4107" max="4107" width="10.5546875" style="34" customWidth="1"/>
    <col min="4108" max="4108" width="11.44140625" style="34"/>
    <col min="4109" max="4109" width="5.5546875" style="34" customWidth="1"/>
    <col min="4110" max="4110" width="6.6640625" style="34" customWidth="1"/>
    <col min="4111" max="4111" width="2.44140625" style="34" customWidth="1"/>
    <col min="4112" max="4352" width="11.44140625" style="34"/>
    <col min="4353" max="4353" width="1.88671875" style="34" customWidth="1"/>
    <col min="4354" max="4354" width="2.44140625" style="34" customWidth="1"/>
    <col min="4355" max="4355" width="12.44140625" style="34" customWidth="1"/>
    <col min="4356" max="4356" width="13.6640625" style="34" customWidth="1"/>
    <col min="4357" max="4357" width="12.44140625" style="34" customWidth="1"/>
    <col min="4358" max="4358" width="12.109375" style="34" customWidth="1"/>
    <col min="4359" max="4359" width="8.109375" style="34" bestFit="1" customWidth="1"/>
    <col min="4360" max="4360" width="12" style="34" customWidth="1"/>
    <col min="4361" max="4361" width="3" style="34" customWidth="1"/>
    <col min="4362" max="4362" width="11.109375" style="34" customWidth="1"/>
    <col min="4363" max="4363" width="10.5546875" style="34" customWidth="1"/>
    <col min="4364" max="4364" width="11.44140625" style="34"/>
    <col min="4365" max="4365" width="5.5546875" style="34" customWidth="1"/>
    <col min="4366" max="4366" width="6.6640625" style="34" customWidth="1"/>
    <col min="4367" max="4367" width="2.44140625" style="34" customWidth="1"/>
    <col min="4368" max="4608" width="11.44140625" style="34"/>
    <col min="4609" max="4609" width="1.88671875" style="34" customWidth="1"/>
    <col min="4610" max="4610" width="2.44140625" style="34" customWidth="1"/>
    <col min="4611" max="4611" width="12.44140625" style="34" customWidth="1"/>
    <col min="4612" max="4612" width="13.6640625" style="34" customWidth="1"/>
    <col min="4613" max="4613" width="12.44140625" style="34" customWidth="1"/>
    <col min="4614" max="4614" width="12.109375" style="34" customWidth="1"/>
    <col min="4615" max="4615" width="8.109375" style="34" bestFit="1" customWidth="1"/>
    <col min="4616" max="4616" width="12" style="34" customWidth="1"/>
    <col min="4617" max="4617" width="3" style="34" customWidth="1"/>
    <col min="4618" max="4618" width="11.109375" style="34" customWidth="1"/>
    <col min="4619" max="4619" width="10.5546875" style="34" customWidth="1"/>
    <col min="4620" max="4620" width="11.44140625" style="34"/>
    <col min="4621" max="4621" width="5.5546875" style="34" customWidth="1"/>
    <col min="4622" max="4622" width="6.6640625" style="34" customWidth="1"/>
    <col min="4623" max="4623" width="2.44140625" style="34" customWidth="1"/>
    <col min="4624" max="4864" width="11.44140625" style="34"/>
    <col min="4865" max="4865" width="1.88671875" style="34" customWidth="1"/>
    <col min="4866" max="4866" width="2.44140625" style="34" customWidth="1"/>
    <col min="4867" max="4867" width="12.44140625" style="34" customWidth="1"/>
    <col min="4868" max="4868" width="13.6640625" style="34" customWidth="1"/>
    <col min="4869" max="4869" width="12.44140625" style="34" customWidth="1"/>
    <col min="4870" max="4870" width="12.109375" style="34" customWidth="1"/>
    <col min="4871" max="4871" width="8.109375" style="34" bestFit="1" customWidth="1"/>
    <col min="4872" max="4872" width="12" style="34" customWidth="1"/>
    <col min="4873" max="4873" width="3" style="34" customWidth="1"/>
    <col min="4874" max="4874" width="11.109375" style="34" customWidth="1"/>
    <col min="4875" max="4875" width="10.5546875" style="34" customWidth="1"/>
    <col min="4876" max="4876" width="11.44140625" style="34"/>
    <col min="4877" max="4877" width="5.5546875" style="34" customWidth="1"/>
    <col min="4878" max="4878" width="6.6640625" style="34" customWidth="1"/>
    <col min="4879" max="4879" width="2.44140625" style="34" customWidth="1"/>
    <col min="4880" max="5120" width="11.44140625" style="34"/>
    <col min="5121" max="5121" width="1.88671875" style="34" customWidth="1"/>
    <col min="5122" max="5122" width="2.44140625" style="34" customWidth="1"/>
    <col min="5123" max="5123" width="12.44140625" style="34" customWidth="1"/>
    <col min="5124" max="5124" width="13.6640625" style="34" customWidth="1"/>
    <col min="5125" max="5125" width="12.44140625" style="34" customWidth="1"/>
    <col min="5126" max="5126" width="12.109375" style="34" customWidth="1"/>
    <col min="5127" max="5127" width="8.109375" style="34" bestFit="1" customWidth="1"/>
    <col min="5128" max="5128" width="12" style="34" customWidth="1"/>
    <col min="5129" max="5129" width="3" style="34" customWidth="1"/>
    <col min="5130" max="5130" width="11.109375" style="34" customWidth="1"/>
    <col min="5131" max="5131" width="10.5546875" style="34" customWidth="1"/>
    <col min="5132" max="5132" width="11.44140625" style="34"/>
    <col min="5133" max="5133" width="5.5546875" style="34" customWidth="1"/>
    <col min="5134" max="5134" width="6.6640625" style="34" customWidth="1"/>
    <col min="5135" max="5135" width="2.44140625" style="34" customWidth="1"/>
    <col min="5136" max="5376" width="11.44140625" style="34"/>
    <col min="5377" max="5377" width="1.88671875" style="34" customWidth="1"/>
    <col min="5378" max="5378" width="2.44140625" style="34" customWidth="1"/>
    <col min="5379" max="5379" width="12.44140625" style="34" customWidth="1"/>
    <col min="5380" max="5380" width="13.6640625" style="34" customWidth="1"/>
    <col min="5381" max="5381" width="12.44140625" style="34" customWidth="1"/>
    <col min="5382" max="5382" width="12.109375" style="34" customWidth="1"/>
    <col min="5383" max="5383" width="8.109375" style="34" bestFit="1" customWidth="1"/>
    <col min="5384" max="5384" width="12" style="34" customWidth="1"/>
    <col min="5385" max="5385" width="3" style="34" customWidth="1"/>
    <col min="5386" max="5386" width="11.109375" style="34" customWidth="1"/>
    <col min="5387" max="5387" width="10.5546875" style="34" customWidth="1"/>
    <col min="5388" max="5388" width="11.44140625" style="34"/>
    <col min="5389" max="5389" width="5.5546875" style="34" customWidth="1"/>
    <col min="5390" max="5390" width="6.6640625" style="34" customWidth="1"/>
    <col min="5391" max="5391" width="2.44140625" style="34" customWidth="1"/>
    <col min="5392" max="5632" width="11.44140625" style="34"/>
    <col min="5633" max="5633" width="1.88671875" style="34" customWidth="1"/>
    <col min="5634" max="5634" width="2.44140625" style="34" customWidth="1"/>
    <col min="5635" max="5635" width="12.44140625" style="34" customWidth="1"/>
    <col min="5636" max="5636" width="13.6640625" style="34" customWidth="1"/>
    <col min="5637" max="5637" width="12.44140625" style="34" customWidth="1"/>
    <col min="5638" max="5638" width="12.109375" style="34" customWidth="1"/>
    <col min="5639" max="5639" width="8.109375" style="34" bestFit="1" customWidth="1"/>
    <col min="5640" max="5640" width="12" style="34" customWidth="1"/>
    <col min="5641" max="5641" width="3" style="34" customWidth="1"/>
    <col min="5642" max="5642" width="11.109375" style="34" customWidth="1"/>
    <col min="5643" max="5643" width="10.5546875" style="34" customWidth="1"/>
    <col min="5644" max="5644" width="11.44140625" style="34"/>
    <col min="5645" max="5645" width="5.5546875" style="34" customWidth="1"/>
    <col min="5646" max="5646" width="6.6640625" style="34" customWidth="1"/>
    <col min="5647" max="5647" width="2.44140625" style="34" customWidth="1"/>
    <col min="5648" max="5888" width="11.44140625" style="34"/>
    <col min="5889" max="5889" width="1.88671875" style="34" customWidth="1"/>
    <col min="5890" max="5890" width="2.44140625" style="34" customWidth="1"/>
    <col min="5891" max="5891" width="12.44140625" style="34" customWidth="1"/>
    <col min="5892" max="5892" width="13.6640625" style="34" customWidth="1"/>
    <col min="5893" max="5893" width="12.44140625" style="34" customWidth="1"/>
    <col min="5894" max="5894" width="12.109375" style="34" customWidth="1"/>
    <col min="5895" max="5895" width="8.109375" style="34" bestFit="1" customWidth="1"/>
    <col min="5896" max="5896" width="12" style="34" customWidth="1"/>
    <col min="5897" max="5897" width="3" style="34" customWidth="1"/>
    <col min="5898" max="5898" width="11.109375" style="34" customWidth="1"/>
    <col min="5899" max="5899" width="10.5546875" style="34" customWidth="1"/>
    <col min="5900" max="5900" width="11.44140625" style="34"/>
    <col min="5901" max="5901" width="5.5546875" style="34" customWidth="1"/>
    <col min="5902" max="5902" width="6.6640625" style="34" customWidth="1"/>
    <col min="5903" max="5903" width="2.44140625" style="34" customWidth="1"/>
    <col min="5904" max="6144" width="11.44140625" style="34"/>
    <col min="6145" max="6145" width="1.88671875" style="34" customWidth="1"/>
    <col min="6146" max="6146" width="2.44140625" style="34" customWidth="1"/>
    <col min="6147" max="6147" width="12.44140625" style="34" customWidth="1"/>
    <col min="6148" max="6148" width="13.6640625" style="34" customWidth="1"/>
    <col min="6149" max="6149" width="12.44140625" style="34" customWidth="1"/>
    <col min="6150" max="6150" width="12.109375" style="34" customWidth="1"/>
    <col min="6151" max="6151" width="8.109375" style="34" bestFit="1" customWidth="1"/>
    <col min="6152" max="6152" width="12" style="34" customWidth="1"/>
    <col min="6153" max="6153" width="3" style="34" customWidth="1"/>
    <col min="6154" max="6154" width="11.109375" style="34" customWidth="1"/>
    <col min="6155" max="6155" width="10.5546875" style="34" customWidth="1"/>
    <col min="6156" max="6156" width="11.44140625" style="34"/>
    <col min="6157" max="6157" width="5.5546875" style="34" customWidth="1"/>
    <col min="6158" max="6158" width="6.6640625" style="34" customWidth="1"/>
    <col min="6159" max="6159" width="2.44140625" style="34" customWidth="1"/>
    <col min="6160" max="6400" width="11.44140625" style="34"/>
    <col min="6401" max="6401" width="1.88671875" style="34" customWidth="1"/>
    <col min="6402" max="6402" width="2.44140625" style="34" customWidth="1"/>
    <col min="6403" max="6403" width="12.44140625" style="34" customWidth="1"/>
    <col min="6404" max="6404" width="13.6640625" style="34" customWidth="1"/>
    <col min="6405" max="6405" width="12.44140625" style="34" customWidth="1"/>
    <col min="6406" max="6406" width="12.109375" style="34" customWidth="1"/>
    <col min="6407" max="6407" width="8.109375" style="34" bestFit="1" customWidth="1"/>
    <col min="6408" max="6408" width="12" style="34" customWidth="1"/>
    <col min="6409" max="6409" width="3" style="34" customWidth="1"/>
    <col min="6410" max="6410" width="11.109375" style="34" customWidth="1"/>
    <col min="6411" max="6411" width="10.5546875" style="34" customWidth="1"/>
    <col min="6412" max="6412" width="11.44140625" style="34"/>
    <col min="6413" max="6413" width="5.5546875" style="34" customWidth="1"/>
    <col min="6414" max="6414" width="6.6640625" style="34" customWidth="1"/>
    <col min="6415" max="6415" width="2.44140625" style="34" customWidth="1"/>
    <col min="6416" max="6656" width="11.44140625" style="34"/>
    <col min="6657" max="6657" width="1.88671875" style="34" customWidth="1"/>
    <col min="6658" max="6658" width="2.44140625" style="34" customWidth="1"/>
    <col min="6659" max="6659" width="12.44140625" style="34" customWidth="1"/>
    <col min="6660" max="6660" width="13.6640625" style="34" customWidth="1"/>
    <col min="6661" max="6661" width="12.44140625" style="34" customWidth="1"/>
    <col min="6662" max="6662" width="12.109375" style="34" customWidth="1"/>
    <col min="6663" max="6663" width="8.109375" style="34" bestFit="1" customWidth="1"/>
    <col min="6664" max="6664" width="12" style="34" customWidth="1"/>
    <col min="6665" max="6665" width="3" style="34" customWidth="1"/>
    <col min="6666" max="6666" width="11.109375" style="34" customWidth="1"/>
    <col min="6667" max="6667" width="10.5546875" style="34" customWidth="1"/>
    <col min="6668" max="6668" width="11.44140625" style="34"/>
    <col min="6669" max="6669" width="5.5546875" style="34" customWidth="1"/>
    <col min="6670" max="6670" width="6.6640625" style="34" customWidth="1"/>
    <col min="6671" max="6671" width="2.44140625" style="34" customWidth="1"/>
    <col min="6672" max="6912" width="11.44140625" style="34"/>
    <col min="6913" max="6913" width="1.88671875" style="34" customWidth="1"/>
    <col min="6914" max="6914" width="2.44140625" style="34" customWidth="1"/>
    <col min="6915" max="6915" width="12.44140625" style="34" customWidth="1"/>
    <col min="6916" max="6916" width="13.6640625" style="34" customWidth="1"/>
    <col min="6917" max="6917" width="12.44140625" style="34" customWidth="1"/>
    <col min="6918" max="6918" width="12.109375" style="34" customWidth="1"/>
    <col min="6919" max="6919" width="8.109375" style="34" bestFit="1" customWidth="1"/>
    <col min="6920" max="6920" width="12" style="34" customWidth="1"/>
    <col min="6921" max="6921" width="3" style="34" customWidth="1"/>
    <col min="6922" max="6922" width="11.109375" style="34" customWidth="1"/>
    <col min="6923" max="6923" width="10.5546875" style="34" customWidth="1"/>
    <col min="6924" max="6924" width="11.44140625" style="34"/>
    <col min="6925" max="6925" width="5.5546875" style="34" customWidth="1"/>
    <col min="6926" max="6926" width="6.6640625" style="34" customWidth="1"/>
    <col min="6927" max="6927" width="2.44140625" style="34" customWidth="1"/>
    <col min="6928" max="7168" width="11.44140625" style="34"/>
    <col min="7169" max="7169" width="1.88671875" style="34" customWidth="1"/>
    <col min="7170" max="7170" width="2.44140625" style="34" customWidth="1"/>
    <col min="7171" max="7171" width="12.44140625" style="34" customWidth="1"/>
    <col min="7172" max="7172" width="13.6640625" style="34" customWidth="1"/>
    <col min="7173" max="7173" width="12.44140625" style="34" customWidth="1"/>
    <col min="7174" max="7174" width="12.109375" style="34" customWidth="1"/>
    <col min="7175" max="7175" width="8.109375" style="34" bestFit="1" customWidth="1"/>
    <col min="7176" max="7176" width="12" style="34" customWidth="1"/>
    <col min="7177" max="7177" width="3" style="34" customWidth="1"/>
    <col min="7178" max="7178" width="11.109375" style="34" customWidth="1"/>
    <col min="7179" max="7179" width="10.5546875" style="34" customWidth="1"/>
    <col min="7180" max="7180" width="11.44140625" style="34"/>
    <col min="7181" max="7181" width="5.5546875" style="34" customWidth="1"/>
    <col min="7182" max="7182" width="6.6640625" style="34" customWidth="1"/>
    <col min="7183" max="7183" width="2.44140625" style="34" customWidth="1"/>
    <col min="7184" max="7424" width="11.44140625" style="34"/>
    <col min="7425" max="7425" width="1.88671875" style="34" customWidth="1"/>
    <col min="7426" max="7426" width="2.44140625" style="34" customWidth="1"/>
    <col min="7427" max="7427" width="12.44140625" style="34" customWidth="1"/>
    <col min="7428" max="7428" width="13.6640625" style="34" customWidth="1"/>
    <col min="7429" max="7429" width="12.44140625" style="34" customWidth="1"/>
    <col min="7430" max="7430" width="12.109375" style="34" customWidth="1"/>
    <col min="7431" max="7431" width="8.109375" style="34" bestFit="1" customWidth="1"/>
    <col min="7432" max="7432" width="12" style="34" customWidth="1"/>
    <col min="7433" max="7433" width="3" style="34" customWidth="1"/>
    <col min="7434" max="7434" width="11.109375" style="34" customWidth="1"/>
    <col min="7435" max="7435" width="10.5546875" style="34" customWidth="1"/>
    <col min="7436" max="7436" width="11.44140625" style="34"/>
    <col min="7437" max="7437" width="5.5546875" style="34" customWidth="1"/>
    <col min="7438" max="7438" width="6.6640625" style="34" customWidth="1"/>
    <col min="7439" max="7439" width="2.44140625" style="34" customWidth="1"/>
    <col min="7440" max="7680" width="11.44140625" style="34"/>
    <col min="7681" max="7681" width="1.88671875" style="34" customWidth="1"/>
    <col min="7682" max="7682" width="2.44140625" style="34" customWidth="1"/>
    <col min="7683" max="7683" width="12.44140625" style="34" customWidth="1"/>
    <col min="7684" max="7684" width="13.6640625" style="34" customWidth="1"/>
    <col min="7685" max="7685" width="12.44140625" style="34" customWidth="1"/>
    <col min="7686" max="7686" width="12.109375" style="34" customWidth="1"/>
    <col min="7687" max="7687" width="8.109375" style="34" bestFit="1" customWidth="1"/>
    <col min="7688" max="7688" width="12" style="34" customWidth="1"/>
    <col min="7689" max="7689" width="3" style="34" customWidth="1"/>
    <col min="7690" max="7690" width="11.109375" style="34" customWidth="1"/>
    <col min="7691" max="7691" width="10.5546875" style="34" customWidth="1"/>
    <col min="7692" max="7692" width="11.44140625" style="34"/>
    <col min="7693" max="7693" width="5.5546875" style="34" customWidth="1"/>
    <col min="7694" max="7694" width="6.6640625" style="34" customWidth="1"/>
    <col min="7695" max="7695" width="2.44140625" style="34" customWidth="1"/>
    <col min="7696" max="7936" width="11.44140625" style="34"/>
    <col min="7937" max="7937" width="1.88671875" style="34" customWidth="1"/>
    <col min="7938" max="7938" width="2.44140625" style="34" customWidth="1"/>
    <col min="7939" max="7939" width="12.44140625" style="34" customWidth="1"/>
    <col min="7940" max="7940" width="13.6640625" style="34" customWidth="1"/>
    <col min="7941" max="7941" width="12.44140625" style="34" customWidth="1"/>
    <col min="7942" max="7942" width="12.109375" style="34" customWidth="1"/>
    <col min="7943" max="7943" width="8.109375" style="34" bestFit="1" customWidth="1"/>
    <col min="7944" max="7944" width="12" style="34" customWidth="1"/>
    <col min="7945" max="7945" width="3" style="34" customWidth="1"/>
    <col min="7946" max="7946" width="11.109375" style="34" customWidth="1"/>
    <col min="7947" max="7947" width="10.5546875" style="34" customWidth="1"/>
    <col min="7948" max="7948" width="11.44140625" style="34"/>
    <col min="7949" max="7949" width="5.5546875" style="34" customWidth="1"/>
    <col min="7950" max="7950" width="6.6640625" style="34" customWidth="1"/>
    <col min="7951" max="7951" width="2.44140625" style="34" customWidth="1"/>
    <col min="7952" max="8192" width="11.44140625" style="34"/>
    <col min="8193" max="8193" width="1.88671875" style="34" customWidth="1"/>
    <col min="8194" max="8194" width="2.44140625" style="34" customWidth="1"/>
    <col min="8195" max="8195" width="12.44140625" style="34" customWidth="1"/>
    <col min="8196" max="8196" width="13.6640625" style="34" customWidth="1"/>
    <col min="8197" max="8197" width="12.44140625" style="34" customWidth="1"/>
    <col min="8198" max="8198" width="12.109375" style="34" customWidth="1"/>
    <col min="8199" max="8199" width="8.109375" style="34" bestFit="1" customWidth="1"/>
    <col min="8200" max="8200" width="12" style="34" customWidth="1"/>
    <col min="8201" max="8201" width="3" style="34" customWidth="1"/>
    <col min="8202" max="8202" width="11.109375" style="34" customWidth="1"/>
    <col min="8203" max="8203" width="10.5546875" style="34" customWidth="1"/>
    <col min="8204" max="8204" width="11.44140625" style="34"/>
    <col min="8205" max="8205" width="5.5546875" style="34" customWidth="1"/>
    <col min="8206" max="8206" width="6.6640625" style="34" customWidth="1"/>
    <col min="8207" max="8207" width="2.44140625" style="34" customWidth="1"/>
    <col min="8208" max="8448" width="11.44140625" style="34"/>
    <col min="8449" max="8449" width="1.88671875" style="34" customWidth="1"/>
    <col min="8450" max="8450" width="2.44140625" style="34" customWidth="1"/>
    <col min="8451" max="8451" width="12.44140625" style="34" customWidth="1"/>
    <col min="8452" max="8452" width="13.6640625" style="34" customWidth="1"/>
    <col min="8453" max="8453" width="12.44140625" style="34" customWidth="1"/>
    <col min="8454" max="8454" width="12.109375" style="34" customWidth="1"/>
    <col min="8455" max="8455" width="8.109375" style="34" bestFit="1" customWidth="1"/>
    <col min="8456" max="8456" width="12" style="34" customWidth="1"/>
    <col min="8457" max="8457" width="3" style="34" customWidth="1"/>
    <col min="8458" max="8458" width="11.109375" style="34" customWidth="1"/>
    <col min="8459" max="8459" width="10.5546875" style="34" customWidth="1"/>
    <col min="8460" max="8460" width="11.44140625" style="34"/>
    <col min="8461" max="8461" width="5.5546875" style="34" customWidth="1"/>
    <col min="8462" max="8462" width="6.6640625" style="34" customWidth="1"/>
    <col min="8463" max="8463" width="2.44140625" style="34" customWidth="1"/>
    <col min="8464" max="8704" width="11.44140625" style="34"/>
    <col min="8705" max="8705" width="1.88671875" style="34" customWidth="1"/>
    <col min="8706" max="8706" width="2.44140625" style="34" customWidth="1"/>
    <col min="8707" max="8707" width="12.44140625" style="34" customWidth="1"/>
    <col min="8708" max="8708" width="13.6640625" style="34" customWidth="1"/>
    <col min="8709" max="8709" width="12.44140625" style="34" customWidth="1"/>
    <col min="8710" max="8710" width="12.109375" style="34" customWidth="1"/>
    <col min="8711" max="8711" width="8.109375" style="34" bestFit="1" customWidth="1"/>
    <col min="8712" max="8712" width="12" style="34" customWidth="1"/>
    <col min="8713" max="8713" width="3" style="34" customWidth="1"/>
    <col min="8714" max="8714" width="11.109375" style="34" customWidth="1"/>
    <col min="8715" max="8715" width="10.5546875" style="34" customWidth="1"/>
    <col min="8716" max="8716" width="11.44140625" style="34"/>
    <col min="8717" max="8717" width="5.5546875" style="34" customWidth="1"/>
    <col min="8718" max="8718" width="6.6640625" style="34" customWidth="1"/>
    <col min="8719" max="8719" width="2.44140625" style="34" customWidth="1"/>
    <col min="8720" max="8960" width="11.44140625" style="34"/>
    <col min="8961" max="8961" width="1.88671875" style="34" customWidth="1"/>
    <col min="8962" max="8962" width="2.44140625" style="34" customWidth="1"/>
    <col min="8963" max="8963" width="12.44140625" style="34" customWidth="1"/>
    <col min="8964" max="8964" width="13.6640625" style="34" customWidth="1"/>
    <col min="8965" max="8965" width="12.44140625" style="34" customWidth="1"/>
    <col min="8966" max="8966" width="12.109375" style="34" customWidth="1"/>
    <col min="8967" max="8967" width="8.109375" style="34" bestFit="1" customWidth="1"/>
    <col min="8968" max="8968" width="12" style="34" customWidth="1"/>
    <col min="8969" max="8969" width="3" style="34" customWidth="1"/>
    <col min="8970" max="8970" width="11.109375" style="34" customWidth="1"/>
    <col min="8971" max="8971" width="10.5546875" style="34" customWidth="1"/>
    <col min="8972" max="8972" width="11.44140625" style="34"/>
    <col min="8973" max="8973" width="5.5546875" style="34" customWidth="1"/>
    <col min="8974" max="8974" width="6.6640625" style="34" customWidth="1"/>
    <col min="8975" max="8975" width="2.44140625" style="34" customWidth="1"/>
    <col min="8976" max="9216" width="11.44140625" style="34"/>
    <col min="9217" max="9217" width="1.88671875" style="34" customWidth="1"/>
    <col min="9218" max="9218" width="2.44140625" style="34" customWidth="1"/>
    <col min="9219" max="9219" width="12.44140625" style="34" customWidth="1"/>
    <col min="9220" max="9220" width="13.6640625" style="34" customWidth="1"/>
    <col min="9221" max="9221" width="12.44140625" style="34" customWidth="1"/>
    <col min="9222" max="9222" width="12.109375" style="34" customWidth="1"/>
    <col min="9223" max="9223" width="8.109375" style="34" bestFit="1" customWidth="1"/>
    <col min="9224" max="9224" width="12" style="34" customWidth="1"/>
    <col min="9225" max="9225" width="3" style="34" customWidth="1"/>
    <col min="9226" max="9226" width="11.109375" style="34" customWidth="1"/>
    <col min="9227" max="9227" width="10.5546875" style="34" customWidth="1"/>
    <col min="9228" max="9228" width="11.44140625" style="34"/>
    <col min="9229" max="9229" width="5.5546875" style="34" customWidth="1"/>
    <col min="9230" max="9230" width="6.6640625" style="34" customWidth="1"/>
    <col min="9231" max="9231" width="2.44140625" style="34" customWidth="1"/>
    <col min="9232" max="9472" width="11.44140625" style="34"/>
    <col min="9473" max="9473" width="1.88671875" style="34" customWidth="1"/>
    <col min="9474" max="9474" width="2.44140625" style="34" customWidth="1"/>
    <col min="9475" max="9475" width="12.44140625" style="34" customWidth="1"/>
    <col min="9476" max="9476" width="13.6640625" style="34" customWidth="1"/>
    <col min="9477" max="9477" width="12.44140625" style="34" customWidth="1"/>
    <col min="9478" max="9478" width="12.109375" style="34" customWidth="1"/>
    <col min="9479" max="9479" width="8.109375" style="34" bestFit="1" customWidth="1"/>
    <col min="9480" max="9480" width="12" style="34" customWidth="1"/>
    <col min="9481" max="9481" width="3" style="34" customWidth="1"/>
    <col min="9482" max="9482" width="11.109375" style="34" customWidth="1"/>
    <col min="9483" max="9483" width="10.5546875" style="34" customWidth="1"/>
    <col min="9484" max="9484" width="11.44140625" style="34"/>
    <col min="9485" max="9485" width="5.5546875" style="34" customWidth="1"/>
    <col min="9486" max="9486" width="6.6640625" style="34" customWidth="1"/>
    <col min="9487" max="9487" width="2.44140625" style="34" customWidth="1"/>
    <col min="9488" max="9728" width="11.44140625" style="34"/>
    <col min="9729" max="9729" width="1.88671875" style="34" customWidth="1"/>
    <col min="9730" max="9730" width="2.44140625" style="34" customWidth="1"/>
    <col min="9731" max="9731" width="12.44140625" style="34" customWidth="1"/>
    <col min="9732" max="9732" width="13.6640625" style="34" customWidth="1"/>
    <col min="9733" max="9733" width="12.44140625" style="34" customWidth="1"/>
    <col min="9734" max="9734" width="12.109375" style="34" customWidth="1"/>
    <col min="9735" max="9735" width="8.109375" style="34" bestFit="1" customWidth="1"/>
    <col min="9736" max="9736" width="12" style="34" customWidth="1"/>
    <col min="9737" max="9737" width="3" style="34" customWidth="1"/>
    <col min="9738" max="9738" width="11.109375" style="34" customWidth="1"/>
    <col min="9739" max="9739" width="10.5546875" style="34" customWidth="1"/>
    <col min="9740" max="9740" width="11.44140625" style="34"/>
    <col min="9741" max="9741" width="5.5546875" style="34" customWidth="1"/>
    <col min="9742" max="9742" width="6.6640625" style="34" customWidth="1"/>
    <col min="9743" max="9743" width="2.44140625" style="34" customWidth="1"/>
    <col min="9744" max="9984" width="11.44140625" style="34"/>
    <col min="9985" max="9985" width="1.88671875" style="34" customWidth="1"/>
    <col min="9986" max="9986" width="2.44140625" style="34" customWidth="1"/>
    <col min="9987" max="9987" width="12.44140625" style="34" customWidth="1"/>
    <col min="9988" max="9988" width="13.6640625" style="34" customWidth="1"/>
    <col min="9989" max="9989" width="12.44140625" style="34" customWidth="1"/>
    <col min="9990" max="9990" width="12.109375" style="34" customWidth="1"/>
    <col min="9991" max="9991" width="8.109375" style="34" bestFit="1" customWidth="1"/>
    <col min="9992" max="9992" width="12" style="34" customWidth="1"/>
    <col min="9993" max="9993" width="3" style="34" customWidth="1"/>
    <col min="9994" max="9994" width="11.109375" style="34" customWidth="1"/>
    <col min="9995" max="9995" width="10.5546875" style="34" customWidth="1"/>
    <col min="9996" max="9996" width="11.44140625" style="34"/>
    <col min="9997" max="9997" width="5.5546875" style="34" customWidth="1"/>
    <col min="9998" max="9998" width="6.6640625" style="34" customWidth="1"/>
    <col min="9999" max="9999" width="2.44140625" style="34" customWidth="1"/>
    <col min="10000" max="10240" width="11.44140625" style="34"/>
    <col min="10241" max="10241" width="1.88671875" style="34" customWidth="1"/>
    <col min="10242" max="10242" width="2.44140625" style="34" customWidth="1"/>
    <col min="10243" max="10243" width="12.44140625" style="34" customWidth="1"/>
    <col min="10244" max="10244" width="13.6640625" style="34" customWidth="1"/>
    <col min="10245" max="10245" width="12.44140625" style="34" customWidth="1"/>
    <col min="10246" max="10246" width="12.109375" style="34" customWidth="1"/>
    <col min="10247" max="10247" width="8.109375" style="34" bestFit="1" customWidth="1"/>
    <col min="10248" max="10248" width="12" style="34" customWidth="1"/>
    <col min="10249" max="10249" width="3" style="34" customWidth="1"/>
    <col min="10250" max="10250" width="11.109375" style="34" customWidth="1"/>
    <col min="10251" max="10251" width="10.5546875" style="34" customWidth="1"/>
    <col min="10252" max="10252" width="11.44140625" style="34"/>
    <col min="10253" max="10253" width="5.5546875" style="34" customWidth="1"/>
    <col min="10254" max="10254" width="6.6640625" style="34" customWidth="1"/>
    <col min="10255" max="10255" width="2.44140625" style="34" customWidth="1"/>
    <col min="10256" max="10496" width="11.44140625" style="34"/>
    <col min="10497" max="10497" width="1.88671875" style="34" customWidth="1"/>
    <col min="10498" max="10498" width="2.44140625" style="34" customWidth="1"/>
    <col min="10499" max="10499" width="12.44140625" style="34" customWidth="1"/>
    <col min="10500" max="10500" width="13.6640625" style="34" customWidth="1"/>
    <col min="10501" max="10501" width="12.44140625" style="34" customWidth="1"/>
    <col min="10502" max="10502" width="12.109375" style="34" customWidth="1"/>
    <col min="10503" max="10503" width="8.109375" style="34" bestFit="1" customWidth="1"/>
    <col min="10504" max="10504" width="12" style="34" customWidth="1"/>
    <col min="10505" max="10505" width="3" style="34" customWidth="1"/>
    <col min="10506" max="10506" width="11.109375" style="34" customWidth="1"/>
    <col min="10507" max="10507" width="10.5546875" style="34" customWidth="1"/>
    <col min="10508" max="10508" width="11.44140625" style="34"/>
    <col min="10509" max="10509" width="5.5546875" style="34" customWidth="1"/>
    <col min="10510" max="10510" width="6.6640625" style="34" customWidth="1"/>
    <col min="10511" max="10511" width="2.44140625" style="34" customWidth="1"/>
    <col min="10512" max="10752" width="11.44140625" style="34"/>
    <col min="10753" max="10753" width="1.88671875" style="34" customWidth="1"/>
    <col min="10754" max="10754" width="2.44140625" style="34" customWidth="1"/>
    <col min="10755" max="10755" width="12.44140625" style="34" customWidth="1"/>
    <col min="10756" max="10756" width="13.6640625" style="34" customWidth="1"/>
    <col min="10757" max="10757" width="12.44140625" style="34" customWidth="1"/>
    <col min="10758" max="10758" width="12.109375" style="34" customWidth="1"/>
    <col min="10759" max="10759" width="8.109375" style="34" bestFit="1" customWidth="1"/>
    <col min="10760" max="10760" width="12" style="34" customWidth="1"/>
    <col min="10761" max="10761" width="3" style="34" customWidth="1"/>
    <col min="10762" max="10762" width="11.109375" style="34" customWidth="1"/>
    <col min="10763" max="10763" width="10.5546875" style="34" customWidth="1"/>
    <col min="10764" max="10764" width="11.44140625" style="34"/>
    <col min="10765" max="10765" width="5.5546875" style="34" customWidth="1"/>
    <col min="10766" max="10766" width="6.6640625" style="34" customWidth="1"/>
    <col min="10767" max="10767" width="2.44140625" style="34" customWidth="1"/>
    <col min="10768" max="11008" width="11.44140625" style="34"/>
    <col min="11009" max="11009" width="1.88671875" style="34" customWidth="1"/>
    <col min="11010" max="11010" width="2.44140625" style="34" customWidth="1"/>
    <col min="11011" max="11011" width="12.44140625" style="34" customWidth="1"/>
    <col min="11012" max="11012" width="13.6640625" style="34" customWidth="1"/>
    <col min="11013" max="11013" width="12.44140625" style="34" customWidth="1"/>
    <col min="11014" max="11014" width="12.109375" style="34" customWidth="1"/>
    <col min="11015" max="11015" width="8.109375" style="34" bestFit="1" customWidth="1"/>
    <col min="11016" max="11016" width="12" style="34" customWidth="1"/>
    <col min="11017" max="11017" width="3" style="34" customWidth="1"/>
    <col min="11018" max="11018" width="11.109375" style="34" customWidth="1"/>
    <col min="11019" max="11019" width="10.5546875" style="34" customWidth="1"/>
    <col min="11020" max="11020" width="11.44140625" style="34"/>
    <col min="11021" max="11021" width="5.5546875" style="34" customWidth="1"/>
    <col min="11022" max="11022" width="6.6640625" style="34" customWidth="1"/>
    <col min="11023" max="11023" width="2.44140625" style="34" customWidth="1"/>
    <col min="11024" max="11264" width="11.44140625" style="34"/>
    <col min="11265" max="11265" width="1.88671875" style="34" customWidth="1"/>
    <col min="11266" max="11266" width="2.44140625" style="34" customWidth="1"/>
    <col min="11267" max="11267" width="12.44140625" style="34" customWidth="1"/>
    <col min="11268" max="11268" width="13.6640625" style="34" customWidth="1"/>
    <col min="11269" max="11269" width="12.44140625" style="34" customWidth="1"/>
    <col min="11270" max="11270" width="12.109375" style="34" customWidth="1"/>
    <col min="11271" max="11271" width="8.109375" style="34" bestFit="1" customWidth="1"/>
    <col min="11272" max="11272" width="12" style="34" customWidth="1"/>
    <col min="11273" max="11273" width="3" style="34" customWidth="1"/>
    <col min="11274" max="11274" width="11.109375" style="34" customWidth="1"/>
    <col min="11275" max="11275" width="10.5546875" style="34" customWidth="1"/>
    <col min="11276" max="11276" width="11.44140625" style="34"/>
    <col min="11277" max="11277" width="5.5546875" style="34" customWidth="1"/>
    <col min="11278" max="11278" width="6.6640625" style="34" customWidth="1"/>
    <col min="11279" max="11279" width="2.44140625" style="34" customWidth="1"/>
    <col min="11280" max="11520" width="11.44140625" style="34"/>
    <col min="11521" max="11521" width="1.88671875" style="34" customWidth="1"/>
    <col min="11522" max="11522" width="2.44140625" style="34" customWidth="1"/>
    <col min="11523" max="11523" width="12.44140625" style="34" customWidth="1"/>
    <col min="11524" max="11524" width="13.6640625" style="34" customWidth="1"/>
    <col min="11525" max="11525" width="12.44140625" style="34" customWidth="1"/>
    <col min="11526" max="11526" width="12.109375" style="34" customWidth="1"/>
    <col min="11527" max="11527" width="8.109375" style="34" bestFit="1" customWidth="1"/>
    <col min="11528" max="11528" width="12" style="34" customWidth="1"/>
    <col min="11529" max="11529" width="3" style="34" customWidth="1"/>
    <col min="11530" max="11530" width="11.109375" style="34" customWidth="1"/>
    <col min="11531" max="11531" width="10.5546875" style="34" customWidth="1"/>
    <col min="11532" max="11532" width="11.44140625" style="34"/>
    <col min="11533" max="11533" width="5.5546875" style="34" customWidth="1"/>
    <col min="11534" max="11534" width="6.6640625" style="34" customWidth="1"/>
    <col min="11535" max="11535" width="2.44140625" style="34" customWidth="1"/>
    <col min="11536" max="11776" width="11.44140625" style="34"/>
    <col min="11777" max="11777" width="1.88671875" style="34" customWidth="1"/>
    <col min="11778" max="11778" width="2.44140625" style="34" customWidth="1"/>
    <col min="11779" max="11779" width="12.44140625" style="34" customWidth="1"/>
    <col min="11780" max="11780" width="13.6640625" style="34" customWidth="1"/>
    <col min="11781" max="11781" width="12.44140625" style="34" customWidth="1"/>
    <col min="11782" max="11782" width="12.109375" style="34" customWidth="1"/>
    <col min="11783" max="11783" width="8.109375" style="34" bestFit="1" customWidth="1"/>
    <col min="11784" max="11784" width="12" style="34" customWidth="1"/>
    <col min="11785" max="11785" width="3" style="34" customWidth="1"/>
    <col min="11786" max="11786" width="11.109375" style="34" customWidth="1"/>
    <col min="11787" max="11787" width="10.5546875" style="34" customWidth="1"/>
    <col min="11788" max="11788" width="11.44140625" style="34"/>
    <col min="11789" max="11789" width="5.5546875" style="34" customWidth="1"/>
    <col min="11790" max="11790" width="6.6640625" style="34" customWidth="1"/>
    <col min="11791" max="11791" width="2.44140625" style="34" customWidth="1"/>
    <col min="11792" max="12032" width="11.44140625" style="34"/>
    <col min="12033" max="12033" width="1.88671875" style="34" customWidth="1"/>
    <col min="12034" max="12034" width="2.44140625" style="34" customWidth="1"/>
    <col min="12035" max="12035" width="12.44140625" style="34" customWidth="1"/>
    <col min="12036" max="12036" width="13.6640625" style="34" customWidth="1"/>
    <col min="12037" max="12037" width="12.44140625" style="34" customWidth="1"/>
    <col min="12038" max="12038" width="12.109375" style="34" customWidth="1"/>
    <col min="12039" max="12039" width="8.109375" style="34" bestFit="1" customWidth="1"/>
    <col min="12040" max="12040" width="12" style="34" customWidth="1"/>
    <col min="12041" max="12041" width="3" style="34" customWidth="1"/>
    <col min="12042" max="12042" width="11.109375" style="34" customWidth="1"/>
    <col min="12043" max="12043" width="10.5546875" style="34" customWidth="1"/>
    <col min="12044" max="12044" width="11.44140625" style="34"/>
    <col min="12045" max="12045" width="5.5546875" style="34" customWidth="1"/>
    <col min="12046" max="12046" width="6.6640625" style="34" customWidth="1"/>
    <col min="12047" max="12047" width="2.44140625" style="34" customWidth="1"/>
    <col min="12048" max="12288" width="11.44140625" style="34"/>
    <col min="12289" max="12289" width="1.88671875" style="34" customWidth="1"/>
    <col min="12290" max="12290" width="2.44140625" style="34" customWidth="1"/>
    <col min="12291" max="12291" width="12.44140625" style="34" customWidth="1"/>
    <col min="12292" max="12292" width="13.6640625" style="34" customWidth="1"/>
    <col min="12293" max="12293" width="12.44140625" style="34" customWidth="1"/>
    <col min="12294" max="12294" width="12.109375" style="34" customWidth="1"/>
    <col min="12295" max="12295" width="8.109375" style="34" bestFit="1" customWidth="1"/>
    <col min="12296" max="12296" width="12" style="34" customWidth="1"/>
    <col min="12297" max="12297" width="3" style="34" customWidth="1"/>
    <col min="12298" max="12298" width="11.109375" style="34" customWidth="1"/>
    <col min="12299" max="12299" width="10.5546875" style="34" customWidth="1"/>
    <col min="12300" max="12300" width="11.44140625" style="34"/>
    <col min="12301" max="12301" width="5.5546875" style="34" customWidth="1"/>
    <col min="12302" max="12302" width="6.6640625" style="34" customWidth="1"/>
    <col min="12303" max="12303" width="2.44140625" style="34" customWidth="1"/>
    <col min="12304" max="12544" width="11.44140625" style="34"/>
    <col min="12545" max="12545" width="1.88671875" style="34" customWidth="1"/>
    <col min="12546" max="12546" width="2.44140625" style="34" customWidth="1"/>
    <col min="12547" max="12547" width="12.44140625" style="34" customWidth="1"/>
    <col min="12548" max="12548" width="13.6640625" style="34" customWidth="1"/>
    <col min="12549" max="12549" width="12.44140625" style="34" customWidth="1"/>
    <col min="12550" max="12550" width="12.109375" style="34" customWidth="1"/>
    <col min="12551" max="12551" width="8.109375" style="34" bestFit="1" customWidth="1"/>
    <col min="12552" max="12552" width="12" style="34" customWidth="1"/>
    <col min="12553" max="12553" width="3" style="34" customWidth="1"/>
    <col min="12554" max="12554" width="11.109375" style="34" customWidth="1"/>
    <col min="12555" max="12555" width="10.5546875" style="34" customWidth="1"/>
    <col min="12556" max="12556" width="11.44140625" style="34"/>
    <col min="12557" max="12557" width="5.5546875" style="34" customWidth="1"/>
    <col min="12558" max="12558" width="6.6640625" style="34" customWidth="1"/>
    <col min="12559" max="12559" width="2.44140625" style="34" customWidth="1"/>
    <col min="12560" max="12800" width="11.44140625" style="34"/>
    <col min="12801" max="12801" width="1.88671875" style="34" customWidth="1"/>
    <col min="12802" max="12802" width="2.44140625" style="34" customWidth="1"/>
    <col min="12803" max="12803" width="12.44140625" style="34" customWidth="1"/>
    <col min="12804" max="12804" width="13.6640625" style="34" customWidth="1"/>
    <col min="12805" max="12805" width="12.44140625" style="34" customWidth="1"/>
    <col min="12806" max="12806" width="12.109375" style="34" customWidth="1"/>
    <col min="12807" max="12807" width="8.109375" style="34" bestFit="1" customWidth="1"/>
    <col min="12808" max="12808" width="12" style="34" customWidth="1"/>
    <col min="12809" max="12809" width="3" style="34" customWidth="1"/>
    <col min="12810" max="12810" width="11.109375" style="34" customWidth="1"/>
    <col min="12811" max="12811" width="10.5546875" style="34" customWidth="1"/>
    <col min="12812" max="12812" width="11.44140625" style="34"/>
    <col min="12813" max="12813" width="5.5546875" style="34" customWidth="1"/>
    <col min="12814" max="12814" width="6.6640625" style="34" customWidth="1"/>
    <col min="12815" max="12815" width="2.44140625" style="34" customWidth="1"/>
    <col min="12816" max="13056" width="11.44140625" style="34"/>
    <col min="13057" max="13057" width="1.88671875" style="34" customWidth="1"/>
    <col min="13058" max="13058" width="2.44140625" style="34" customWidth="1"/>
    <col min="13059" max="13059" width="12.44140625" style="34" customWidth="1"/>
    <col min="13060" max="13060" width="13.6640625" style="34" customWidth="1"/>
    <col min="13061" max="13061" width="12.44140625" style="34" customWidth="1"/>
    <col min="13062" max="13062" width="12.109375" style="34" customWidth="1"/>
    <col min="13063" max="13063" width="8.109375" style="34" bestFit="1" customWidth="1"/>
    <col min="13064" max="13064" width="12" style="34" customWidth="1"/>
    <col min="13065" max="13065" width="3" style="34" customWidth="1"/>
    <col min="13066" max="13066" width="11.109375" style="34" customWidth="1"/>
    <col min="13067" max="13067" width="10.5546875" style="34" customWidth="1"/>
    <col min="13068" max="13068" width="11.44140625" style="34"/>
    <col min="13069" max="13069" width="5.5546875" style="34" customWidth="1"/>
    <col min="13070" max="13070" width="6.6640625" style="34" customWidth="1"/>
    <col min="13071" max="13071" width="2.44140625" style="34" customWidth="1"/>
    <col min="13072" max="13312" width="11.44140625" style="34"/>
    <col min="13313" max="13313" width="1.88671875" style="34" customWidth="1"/>
    <col min="13314" max="13314" width="2.44140625" style="34" customWidth="1"/>
    <col min="13315" max="13315" width="12.44140625" style="34" customWidth="1"/>
    <col min="13316" max="13316" width="13.6640625" style="34" customWidth="1"/>
    <col min="13317" max="13317" width="12.44140625" style="34" customWidth="1"/>
    <col min="13318" max="13318" width="12.109375" style="34" customWidth="1"/>
    <col min="13319" max="13319" width="8.109375" style="34" bestFit="1" customWidth="1"/>
    <col min="13320" max="13320" width="12" style="34" customWidth="1"/>
    <col min="13321" max="13321" width="3" style="34" customWidth="1"/>
    <col min="13322" max="13322" width="11.109375" style="34" customWidth="1"/>
    <col min="13323" max="13323" width="10.5546875" style="34" customWidth="1"/>
    <col min="13324" max="13324" width="11.44140625" style="34"/>
    <col min="13325" max="13325" width="5.5546875" style="34" customWidth="1"/>
    <col min="13326" max="13326" width="6.6640625" style="34" customWidth="1"/>
    <col min="13327" max="13327" width="2.44140625" style="34" customWidth="1"/>
    <col min="13328" max="13568" width="11.44140625" style="34"/>
    <col min="13569" max="13569" width="1.88671875" style="34" customWidth="1"/>
    <col min="13570" max="13570" width="2.44140625" style="34" customWidth="1"/>
    <col min="13571" max="13571" width="12.44140625" style="34" customWidth="1"/>
    <col min="13572" max="13572" width="13.6640625" style="34" customWidth="1"/>
    <col min="13573" max="13573" width="12.44140625" style="34" customWidth="1"/>
    <col min="13574" max="13574" width="12.109375" style="34" customWidth="1"/>
    <col min="13575" max="13575" width="8.109375" style="34" bestFit="1" customWidth="1"/>
    <col min="13576" max="13576" width="12" style="34" customWidth="1"/>
    <col min="13577" max="13577" width="3" style="34" customWidth="1"/>
    <col min="13578" max="13578" width="11.109375" style="34" customWidth="1"/>
    <col min="13579" max="13579" width="10.5546875" style="34" customWidth="1"/>
    <col min="13580" max="13580" width="11.44140625" style="34"/>
    <col min="13581" max="13581" width="5.5546875" style="34" customWidth="1"/>
    <col min="13582" max="13582" width="6.6640625" style="34" customWidth="1"/>
    <col min="13583" max="13583" width="2.44140625" style="34" customWidth="1"/>
    <col min="13584" max="13824" width="11.44140625" style="34"/>
    <col min="13825" max="13825" width="1.88671875" style="34" customWidth="1"/>
    <col min="13826" max="13826" width="2.44140625" style="34" customWidth="1"/>
    <col min="13827" max="13827" width="12.44140625" style="34" customWidth="1"/>
    <col min="13828" max="13828" width="13.6640625" style="34" customWidth="1"/>
    <col min="13829" max="13829" width="12.44140625" style="34" customWidth="1"/>
    <col min="13830" max="13830" width="12.109375" style="34" customWidth="1"/>
    <col min="13831" max="13831" width="8.109375" style="34" bestFit="1" customWidth="1"/>
    <col min="13832" max="13832" width="12" style="34" customWidth="1"/>
    <col min="13833" max="13833" width="3" style="34" customWidth="1"/>
    <col min="13834" max="13834" width="11.109375" style="34" customWidth="1"/>
    <col min="13835" max="13835" width="10.5546875" style="34" customWidth="1"/>
    <col min="13836" max="13836" width="11.44140625" style="34"/>
    <col min="13837" max="13837" width="5.5546875" style="34" customWidth="1"/>
    <col min="13838" max="13838" width="6.6640625" style="34" customWidth="1"/>
    <col min="13839" max="13839" width="2.44140625" style="34" customWidth="1"/>
    <col min="13840" max="14080" width="11.44140625" style="34"/>
    <col min="14081" max="14081" width="1.88671875" style="34" customWidth="1"/>
    <col min="14082" max="14082" width="2.44140625" style="34" customWidth="1"/>
    <col min="14083" max="14083" width="12.44140625" style="34" customWidth="1"/>
    <col min="14084" max="14084" width="13.6640625" style="34" customWidth="1"/>
    <col min="14085" max="14085" width="12.44140625" style="34" customWidth="1"/>
    <col min="14086" max="14086" width="12.109375" style="34" customWidth="1"/>
    <col min="14087" max="14087" width="8.109375" style="34" bestFit="1" customWidth="1"/>
    <col min="14088" max="14088" width="12" style="34" customWidth="1"/>
    <col min="14089" max="14089" width="3" style="34" customWidth="1"/>
    <col min="14090" max="14090" width="11.109375" style="34" customWidth="1"/>
    <col min="14091" max="14091" width="10.5546875" style="34" customWidth="1"/>
    <col min="14092" max="14092" width="11.44140625" style="34"/>
    <col min="14093" max="14093" width="5.5546875" style="34" customWidth="1"/>
    <col min="14094" max="14094" width="6.6640625" style="34" customWidth="1"/>
    <col min="14095" max="14095" width="2.44140625" style="34" customWidth="1"/>
    <col min="14096" max="14336" width="11.44140625" style="34"/>
    <col min="14337" max="14337" width="1.88671875" style="34" customWidth="1"/>
    <col min="14338" max="14338" width="2.44140625" style="34" customWidth="1"/>
    <col min="14339" max="14339" width="12.44140625" style="34" customWidth="1"/>
    <col min="14340" max="14340" width="13.6640625" style="34" customWidth="1"/>
    <col min="14341" max="14341" width="12.44140625" style="34" customWidth="1"/>
    <col min="14342" max="14342" width="12.109375" style="34" customWidth="1"/>
    <col min="14343" max="14343" width="8.109375" style="34" bestFit="1" customWidth="1"/>
    <col min="14344" max="14344" width="12" style="34" customWidth="1"/>
    <col min="14345" max="14345" width="3" style="34" customWidth="1"/>
    <col min="14346" max="14346" width="11.109375" style="34" customWidth="1"/>
    <col min="14347" max="14347" width="10.5546875" style="34" customWidth="1"/>
    <col min="14348" max="14348" width="11.44140625" style="34"/>
    <col min="14349" max="14349" width="5.5546875" style="34" customWidth="1"/>
    <col min="14350" max="14350" width="6.6640625" style="34" customWidth="1"/>
    <col min="14351" max="14351" width="2.44140625" style="34" customWidth="1"/>
    <col min="14352" max="14592" width="11.44140625" style="34"/>
    <col min="14593" max="14593" width="1.88671875" style="34" customWidth="1"/>
    <col min="14594" max="14594" width="2.44140625" style="34" customWidth="1"/>
    <col min="14595" max="14595" width="12.44140625" style="34" customWidth="1"/>
    <col min="14596" max="14596" width="13.6640625" style="34" customWidth="1"/>
    <col min="14597" max="14597" width="12.44140625" style="34" customWidth="1"/>
    <col min="14598" max="14598" width="12.109375" style="34" customWidth="1"/>
    <col min="14599" max="14599" width="8.109375" style="34" bestFit="1" customWidth="1"/>
    <col min="14600" max="14600" width="12" style="34" customWidth="1"/>
    <col min="14601" max="14601" width="3" style="34" customWidth="1"/>
    <col min="14602" max="14602" width="11.109375" style="34" customWidth="1"/>
    <col min="14603" max="14603" width="10.5546875" style="34" customWidth="1"/>
    <col min="14604" max="14604" width="11.44140625" style="34"/>
    <col min="14605" max="14605" width="5.5546875" style="34" customWidth="1"/>
    <col min="14606" max="14606" width="6.6640625" style="34" customWidth="1"/>
    <col min="14607" max="14607" width="2.44140625" style="34" customWidth="1"/>
    <col min="14608" max="14848" width="11.44140625" style="34"/>
    <col min="14849" max="14849" width="1.88671875" style="34" customWidth="1"/>
    <col min="14850" max="14850" width="2.44140625" style="34" customWidth="1"/>
    <col min="14851" max="14851" width="12.44140625" style="34" customWidth="1"/>
    <col min="14852" max="14852" width="13.6640625" style="34" customWidth="1"/>
    <col min="14853" max="14853" width="12.44140625" style="34" customWidth="1"/>
    <col min="14854" max="14854" width="12.109375" style="34" customWidth="1"/>
    <col min="14855" max="14855" width="8.109375" style="34" bestFit="1" customWidth="1"/>
    <col min="14856" max="14856" width="12" style="34" customWidth="1"/>
    <col min="14857" max="14857" width="3" style="34" customWidth="1"/>
    <col min="14858" max="14858" width="11.109375" style="34" customWidth="1"/>
    <col min="14859" max="14859" width="10.5546875" style="34" customWidth="1"/>
    <col min="14860" max="14860" width="11.44140625" style="34"/>
    <col min="14861" max="14861" width="5.5546875" style="34" customWidth="1"/>
    <col min="14862" max="14862" width="6.6640625" style="34" customWidth="1"/>
    <col min="14863" max="14863" width="2.44140625" style="34" customWidth="1"/>
    <col min="14864" max="15104" width="11.44140625" style="34"/>
    <col min="15105" max="15105" width="1.88671875" style="34" customWidth="1"/>
    <col min="15106" max="15106" width="2.44140625" style="34" customWidth="1"/>
    <col min="15107" max="15107" width="12.44140625" style="34" customWidth="1"/>
    <col min="15108" max="15108" width="13.6640625" style="34" customWidth="1"/>
    <col min="15109" max="15109" width="12.44140625" style="34" customWidth="1"/>
    <col min="15110" max="15110" width="12.109375" style="34" customWidth="1"/>
    <col min="15111" max="15111" width="8.109375" style="34" bestFit="1" customWidth="1"/>
    <col min="15112" max="15112" width="12" style="34" customWidth="1"/>
    <col min="15113" max="15113" width="3" style="34" customWidth="1"/>
    <col min="15114" max="15114" width="11.109375" style="34" customWidth="1"/>
    <col min="15115" max="15115" width="10.5546875" style="34" customWidth="1"/>
    <col min="15116" max="15116" width="11.44140625" style="34"/>
    <col min="15117" max="15117" width="5.5546875" style="34" customWidth="1"/>
    <col min="15118" max="15118" width="6.6640625" style="34" customWidth="1"/>
    <col min="15119" max="15119" width="2.44140625" style="34" customWidth="1"/>
    <col min="15120" max="15360" width="11.44140625" style="34"/>
    <col min="15361" max="15361" width="1.88671875" style="34" customWidth="1"/>
    <col min="15362" max="15362" width="2.44140625" style="34" customWidth="1"/>
    <col min="15363" max="15363" width="12.44140625" style="34" customWidth="1"/>
    <col min="15364" max="15364" width="13.6640625" style="34" customWidth="1"/>
    <col min="15365" max="15365" width="12.44140625" style="34" customWidth="1"/>
    <col min="15366" max="15366" width="12.109375" style="34" customWidth="1"/>
    <col min="15367" max="15367" width="8.109375" style="34" bestFit="1" customWidth="1"/>
    <col min="15368" max="15368" width="12" style="34" customWidth="1"/>
    <col min="15369" max="15369" width="3" style="34" customWidth="1"/>
    <col min="15370" max="15370" width="11.109375" style="34" customWidth="1"/>
    <col min="15371" max="15371" width="10.5546875" style="34" customWidth="1"/>
    <col min="15372" max="15372" width="11.44140625" style="34"/>
    <col min="15373" max="15373" width="5.5546875" style="34" customWidth="1"/>
    <col min="15374" max="15374" width="6.6640625" style="34" customWidth="1"/>
    <col min="15375" max="15375" width="2.44140625" style="34" customWidth="1"/>
    <col min="15376" max="15616" width="11.44140625" style="34"/>
    <col min="15617" max="15617" width="1.88671875" style="34" customWidth="1"/>
    <col min="15618" max="15618" width="2.44140625" style="34" customWidth="1"/>
    <col min="15619" max="15619" width="12.44140625" style="34" customWidth="1"/>
    <col min="15620" max="15620" width="13.6640625" style="34" customWidth="1"/>
    <col min="15621" max="15621" width="12.44140625" style="34" customWidth="1"/>
    <col min="15622" max="15622" width="12.109375" style="34" customWidth="1"/>
    <col min="15623" max="15623" width="8.109375" style="34" bestFit="1" customWidth="1"/>
    <col min="15624" max="15624" width="12" style="34" customWidth="1"/>
    <col min="15625" max="15625" width="3" style="34" customWidth="1"/>
    <col min="15626" max="15626" width="11.109375" style="34" customWidth="1"/>
    <col min="15627" max="15627" width="10.5546875" style="34" customWidth="1"/>
    <col min="15628" max="15628" width="11.44140625" style="34"/>
    <col min="15629" max="15629" width="5.5546875" style="34" customWidth="1"/>
    <col min="15630" max="15630" width="6.6640625" style="34" customWidth="1"/>
    <col min="15631" max="15631" width="2.44140625" style="34" customWidth="1"/>
    <col min="15632" max="15872" width="11.44140625" style="34"/>
    <col min="15873" max="15873" width="1.88671875" style="34" customWidth="1"/>
    <col min="15874" max="15874" width="2.44140625" style="34" customWidth="1"/>
    <col min="15875" max="15875" width="12.44140625" style="34" customWidth="1"/>
    <col min="15876" max="15876" width="13.6640625" style="34" customWidth="1"/>
    <col min="15877" max="15877" width="12.44140625" style="34" customWidth="1"/>
    <col min="15878" max="15878" width="12.109375" style="34" customWidth="1"/>
    <col min="15879" max="15879" width="8.109375" style="34" bestFit="1" customWidth="1"/>
    <col min="15880" max="15880" width="12" style="34" customWidth="1"/>
    <col min="15881" max="15881" width="3" style="34" customWidth="1"/>
    <col min="15882" max="15882" width="11.109375" style="34" customWidth="1"/>
    <col min="15883" max="15883" width="10.5546875" style="34" customWidth="1"/>
    <col min="15884" max="15884" width="11.44140625" style="34"/>
    <col min="15885" max="15885" width="5.5546875" style="34" customWidth="1"/>
    <col min="15886" max="15886" width="6.6640625" style="34" customWidth="1"/>
    <col min="15887" max="15887" width="2.44140625" style="34" customWidth="1"/>
    <col min="15888" max="16128" width="11.44140625" style="34"/>
    <col min="16129" max="16129" width="1.88671875" style="34" customWidth="1"/>
    <col min="16130" max="16130" width="2.44140625" style="34" customWidth="1"/>
    <col min="16131" max="16131" width="12.44140625" style="34" customWidth="1"/>
    <col min="16132" max="16132" width="13.6640625" style="34" customWidth="1"/>
    <col min="16133" max="16133" width="12.44140625" style="34" customWidth="1"/>
    <col min="16134" max="16134" width="12.109375" style="34" customWidth="1"/>
    <col min="16135" max="16135" width="8.109375" style="34" bestFit="1" customWidth="1"/>
    <col min="16136" max="16136" width="12" style="34" customWidth="1"/>
    <col min="16137" max="16137" width="3" style="34" customWidth="1"/>
    <col min="16138" max="16138" width="11.109375" style="34" customWidth="1"/>
    <col min="16139" max="16139" width="10.5546875" style="34" customWidth="1"/>
    <col min="16140" max="16140" width="11.44140625" style="34"/>
    <col min="16141" max="16141" width="5.5546875" style="34" customWidth="1"/>
    <col min="16142" max="16142" width="6.6640625" style="34" customWidth="1"/>
    <col min="16143" max="16143" width="2.44140625" style="34" customWidth="1"/>
    <col min="16144" max="16384" width="11.44140625" style="34"/>
  </cols>
  <sheetData>
    <row r="2" spans="2:15" ht="27.6" x14ac:dyDescent="0.65">
      <c r="C2" s="130" t="s">
        <v>21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4" spans="2:15" ht="16.8" thickBot="1" x14ac:dyDescent="0.45"/>
    <row r="5" spans="2:15" x14ac:dyDescent="0.4">
      <c r="B5" s="39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2:15" ht="21" x14ac:dyDescent="0.5">
      <c r="B6" s="42"/>
      <c r="C6" s="43" t="s">
        <v>22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5"/>
    </row>
    <row r="7" spans="2:15" x14ac:dyDescent="0.4"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</row>
    <row r="8" spans="2:15" ht="16.8" thickBot="1" x14ac:dyDescent="0.45">
      <c r="B8" s="42"/>
      <c r="C8" s="46" t="s">
        <v>23</v>
      </c>
      <c r="D8" s="44"/>
      <c r="E8" s="44"/>
      <c r="F8" s="44"/>
      <c r="G8" s="44"/>
      <c r="H8" s="46" t="s">
        <v>24</v>
      </c>
      <c r="I8" s="44"/>
      <c r="J8" s="44"/>
      <c r="K8" s="44"/>
      <c r="L8" s="44"/>
      <c r="M8" s="44"/>
      <c r="N8" s="44"/>
      <c r="O8" s="45"/>
    </row>
    <row r="9" spans="2:15" ht="25.8" thickBot="1" x14ac:dyDescent="0.65">
      <c r="B9" s="42"/>
      <c r="C9" s="46" t="s">
        <v>60</v>
      </c>
      <c r="D9" s="44"/>
      <c r="E9" s="47" t="s">
        <v>111</v>
      </c>
      <c r="F9" s="64">
        <v>58</v>
      </c>
      <c r="G9" s="48" t="s">
        <v>25</v>
      </c>
      <c r="H9" s="46" t="s">
        <v>61</v>
      </c>
      <c r="I9" s="44"/>
      <c r="J9" s="44"/>
      <c r="K9" s="47" t="s">
        <v>112</v>
      </c>
      <c r="L9" s="64">
        <v>39.799999999999997</v>
      </c>
      <c r="M9" s="44"/>
      <c r="N9" s="44"/>
      <c r="O9" s="45"/>
    </row>
    <row r="10" spans="2:15" ht="16.8" thickBot="1" x14ac:dyDescent="0.45">
      <c r="B10" s="42"/>
      <c r="C10" s="44"/>
      <c r="D10" s="44"/>
      <c r="E10" s="44"/>
      <c r="F10" s="44"/>
      <c r="G10" s="49"/>
      <c r="H10" s="44"/>
      <c r="I10" s="44"/>
      <c r="J10" s="44"/>
      <c r="K10" s="44"/>
      <c r="L10" s="44"/>
      <c r="M10" s="44"/>
      <c r="N10" s="44"/>
      <c r="O10" s="45"/>
    </row>
    <row r="11" spans="2:15" ht="20.399999999999999" thickBot="1" x14ac:dyDescent="0.45">
      <c r="B11" s="42"/>
      <c r="C11" s="44"/>
      <c r="D11" s="44"/>
      <c r="E11" s="44"/>
      <c r="F11" s="44"/>
      <c r="G11" s="49"/>
      <c r="H11" s="44"/>
      <c r="I11" s="44"/>
      <c r="J11" s="44"/>
      <c r="K11" s="44"/>
      <c r="L11" s="44"/>
      <c r="M11" s="50" t="s">
        <v>26</v>
      </c>
      <c r="N11" s="51">
        <v>9500</v>
      </c>
      <c r="O11" s="45"/>
    </row>
    <row r="12" spans="2:15" ht="16.8" thickBot="1" x14ac:dyDescent="0.45">
      <c r="B12" s="42"/>
      <c r="C12" s="46" t="s">
        <v>27</v>
      </c>
      <c r="D12" s="44"/>
      <c r="E12" s="52" t="s">
        <v>113</v>
      </c>
      <c r="F12" s="53"/>
      <c r="G12" s="49"/>
      <c r="H12" s="52" t="s">
        <v>114</v>
      </c>
      <c r="I12" s="54"/>
      <c r="J12" s="53"/>
      <c r="K12" s="44"/>
      <c r="L12" s="44"/>
      <c r="M12" s="44"/>
      <c r="N12" s="44"/>
      <c r="O12" s="45"/>
    </row>
    <row r="13" spans="2:15" ht="20.399999999999999" thickBot="1" x14ac:dyDescent="0.55000000000000004">
      <c r="B13" s="42"/>
      <c r="C13" s="46" t="s">
        <v>28</v>
      </c>
      <c r="D13" s="44"/>
      <c r="E13" s="65">
        <v>1</v>
      </c>
      <c r="F13" s="55">
        <f>F9*(VLOOKUP(E13,C23:E27,3))%</f>
        <v>43.5</v>
      </c>
      <c r="G13" s="56" t="s">
        <v>26</v>
      </c>
      <c r="H13" s="57">
        <v>95</v>
      </c>
      <c r="I13" s="58" t="s">
        <v>25</v>
      </c>
      <c r="J13" s="59">
        <f>L9</f>
        <v>39.799999999999997</v>
      </c>
      <c r="K13" s="44"/>
      <c r="L13" s="44"/>
      <c r="M13" s="44"/>
      <c r="N13" s="44"/>
      <c r="O13" s="45"/>
    </row>
    <row r="14" spans="2:15" ht="16.8" thickBot="1" x14ac:dyDescent="0.45">
      <c r="B14" s="60"/>
      <c r="C14" s="61"/>
      <c r="D14" s="61"/>
      <c r="E14" s="61"/>
      <c r="F14" s="61"/>
      <c r="G14" s="62"/>
      <c r="H14" s="61"/>
      <c r="I14" s="61"/>
      <c r="J14" s="61"/>
      <c r="K14" s="61"/>
      <c r="L14" s="61"/>
      <c r="M14" s="61"/>
      <c r="N14" s="61"/>
      <c r="O14" s="63"/>
    </row>
    <row r="15" spans="2:15" ht="16.8" thickBot="1" x14ac:dyDescent="0.45"/>
    <row r="16" spans="2:15" ht="16.8" thickBot="1" x14ac:dyDescent="0.45">
      <c r="B16" s="39"/>
      <c r="C16" s="40"/>
      <c r="D16" s="40"/>
      <c r="E16" s="40"/>
      <c r="F16" s="67"/>
      <c r="G16" s="40"/>
      <c r="H16" s="40"/>
      <c r="I16" s="41"/>
      <c r="L16" s="66"/>
      <c r="M16" s="124" t="s">
        <v>32</v>
      </c>
      <c r="N16" s="125"/>
      <c r="O16" s="126"/>
    </row>
    <row r="17" spans="1:9" ht="21" x14ac:dyDescent="0.5">
      <c r="B17" s="42"/>
      <c r="C17" s="68" t="s">
        <v>29</v>
      </c>
      <c r="D17" s="44"/>
      <c r="E17" s="69">
        <f>((F9-L9)/(F13*(H13-J13)))*N11</f>
        <v>72.005663834749299</v>
      </c>
      <c r="F17" s="43" t="s">
        <v>30</v>
      </c>
      <c r="G17" s="44"/>
      <c r="H17" s="44"/>
      <c r="I17" s="45"/>
    </row>
    <row r="18" spans="1:9" ht="16.8" thickBot="1" x14ac:dyDescent="0.45">
      <c r="B18" s="60"/>
      <c r="C18" s="61"/>
      <c r="D18" s="61"/>
      <c r="E18" s="61"/>
      <c r="F18" s="70"/>
      <c r="G18" s="61"/>
      <c r="H18" s="61"/>
      <c r="I18" s="63"/>
    </row>
    <row r="19" spans="1:9" ht="16.8" thickBot="1" x14ac:dyDescent="0.45">
      <c r="F19" s="36"/>
    </row>
    <row r="20" spans="1:9" ht="16.8" thickBot="1" x14ac:dyDescent="0.45">
      <c r="B20" s="37"/>
      <c r="C20" s="71" t="s">
        <v>31</v>
      </c>
      <c r="D20" s="72"/>
      <c r="E20" s="72"/>
      <c r="F20" s="72"/>
      <c r="G20" s="73"/>
    </row>
    <row r="21" spans="1:9" x14ac:dyDescent="0.4">
      <c r="B21" s="37"/>
      <c r="C21" s="78" t="s">
        <v>33</v>
      </c>
      <c r="D21" s="79" t="s">
        <v>19</v>
      </c>
      <c r="E21" s="80" t="s">
        <v>6</v>
      </c>
      <c r="F21" s="79" t="s">
        <v>38</v>
      </c>
      <c r="G21" s="81" t="s">
        <v>44</v>
      </c>
      <c r="H21" s="38"/>
      <c r="I21" s="35"/>
    </row>
    <row r="22" spans="1:9" ht="16.8" thickBot="1" x14ac:dyDescent="0.45">
      <c r="B22" s="37"/>
      <c r="C22" s="82"/>
      <c r="D22" s="83"/>
      <c r="E22" s="83" t="s">
        <v>57</v>
      </c>
      <c r="F22" s="83" t="s">
        <v>46</v>
      </c>
      <c r="G22" s="83" t="s">
        <v>45</v>
      </c>
      <c r="H22" s="38"/>
      <c r="I22" s="35"/>
    </row>
    <row r="23" spans="1:9" x14ac:dyDescent="0.4">
      <c r="B23" s="37"/>
      <c r="C23" s="74">
        <v>1</v>
      </c>
      <c r="D23" s="75" t="s">
        <v>34</v>
      </c>
      <c r="E23" s="118">
        <v>75</v>
      </c>
      <c r="F23" s="86">
        <f>E23*$F$9%</f>
        <v>43.5</v>
      </c>
      <c r="G23" s="120" t="s">
        <v>43</v>
      </c>
    </row>
    <row r="24" spans="1:9" x14ac:dyDescent="0.4">
      <c r="B24" s="37"/>
      <c r="C24" s="74">
        <v>2</v>
      </c>
      <c r="D24" s="75" t="s">
        <v>35</v>
      </c>
      <c r="E24" s="118">
        <v>79</v>
      </c>
      <c r="F24" s="75">
        <f t="shared" ref="F24:F27" si="0">E24*$F$9%</f>
        <v>45.82</v>
      </c>
      <c r="G24" s="120" t="s">
        <v>42</v>
      </c>
    </row>
    <row r="25" spans="1:9" x14ac:dyDescent="0.4">
      <c r="B25" s="37"/>
      <c r="C25" s="74">
        <v>3</v>
      </c>
      <c r="D25" s="75" t="s">
        <v>20</v>
      </c>
      <c r="E25" s="118">
        <v>81</v>
      </c>
      <c r="F25" s="75">
        <f t="shared" si="0"/>
        <v>46.98</v>
      </c>
      <c r="G25" s="120" t="s">
        <v>41</v>
      </c>
    </row>
    <row r="26" spans="1:9" x14ac:dyDescent="0.4">
      <c r="B26" s="37"/>
      <c r="C26" s="74">
        <v>4</v>
      </c>
      <c r="D26" s="75" t="s">
        <v>36</v>
      </c>
      <c r="E26" s="118">
        <v>83</v>
      </c>
      <c r="F26" s="75">
        <f t="shared" si="0"/>
        <v>48.139999999999993</v>
      </c>
      <c r="G26" s="120" t="s">
        <v>40</v>
      </c>
    </row>
    <row r="27" spans="1:9" ht="16.8" thickBot="1" x14ac:dyDescent="0.45">
      <c r="C27" s="76">
        <v>5</v>
      </c>
      <c r="D27" s="77" t="s">
        <v>37</v>
      </c>
      <c r="E27" s="119">
        <v>93.5</v>
      </c>
      <c r="F27" s="77">
        <f t="shared" si="0"/>
        <v>54.23</v>
      </c>
      <c r="G27" s="121" t="s">
        <v>39</v>
      </c>
    </row>
    <row r="30" spans="1:9" x14ac:dyDescent="0.4">
      <c r="D30" s="38"/>
      <c r="E30" s="35"/>
    </row>
    <row r="31" spans="1:9" x14ac:dyDescent="0.4">
      <c r="A31" s="122" t="s">
        <v>52</v>
      </c>
      <c r="C31" s="85" t="s">
        <v>48</v>
      </c>
    </row>
    <row r="32" spans="1:9" x14ac:dyDescent="0.4">
      <c r="C32" s="85" t="s">
        <v>47</v>
      </c>
    </row>
    <row r="33" spans="3:3" x14ac:dyDescent="0.4">
      <c r="C33" s="85" t="s">
        <v>49</v>
      </c>
    </row>
    <row r="34" spans="3:3" x14ac:dyDescent="0.4">
      <c r="C34" s="85" t="s">
        <v>53</v>
      </c>
    </row>
    <row r="35" spans="3:3" x14ac:dyDescent="0.4">
      <c r="C35" s="85" t="s">
        <v>54</v>
      </c>
    </row>
    <row r="36" spans="3:3" x14ac:dyDescent="0.4">
      <c r="C36" s="85" t="s">
        <v>59</v>
      </c>
    </row>
    <row r="37" spans="3:3" x14ac:dyDescent="0.4">
      <c r="C37" s="85" t="s">
        <v>58</v>
      </c>
    </row>
    <row r="38" spans="3:3" x14ac:dyDescent="0.4">
      <c r="C38" s="85" t="s">
        <v>50</v>
      </c>
    </row>
    <row r="39" spans="3:3" x14ac:dyDescent="0.4">
      <c r="C39" s="85" t="s">
        <v>51</v>
      </c>
    </row>
    <row r="40" spans="3:3" x14ac:dyDescent="0.4">
      <c r="C40" s="85" t="s">
        <v>56</v>
      </c>
    </row>
    <row r="41" spans="3:3" x14ac:dyDescent="0.4">
      <c r="C41" s="85" t="s">
        <v>55</v>
      </c>
    </row>
  </sheetData>
  <sheetProtection selectLockedCells="1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Humidité</vt:lpstr>
      <vt:lpstr>X</vt:lpstr>
      <vt:lpstr>Ctrl refracto</vt:lpstr>
      <vt:lpstr>Humidité!Zone_d_impression</vt:lpstr>
    </vt:vector>
  </TitlesOfParts>
  <Company>SODIAAL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Valot Gilles</dc:creator>
  <cp:lastModifiedBy>Gilles VALOT</cp:lastModifiedBy>
  <cp:lastPrinted>2024-11-09T10:48:13Z</cp:lastPrinted>
  <dcterms:created xsi:type="dcterms:W3CDTF">2014-05-21T06:20:47Z</dcterms:created>
  <dcterms:modified xsi:type="dcterms:W3CDTF">2024-11-28T10:04:03Z</dcterms:modified>
</cp:coreProperties>
</file>