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0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2295\AC\Temp\"/>
    </mc:Choice>
  </mc:AlternateContent>
  <xr:revisionPtr revIDLastSave="0" documentId="8_{6B59E572-8535-43C2-99BB-2AA213FF1DF2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INDEA - coût 1 tonne vapeur" sheetId="2" r:id="rId1"/>
    <sheet name="table vapeur" sheetId="3" r:id="rId2"/>
  </sheets>
  <definedNames>
    <definedName name="Afdrukbereik_MI" localSheetId="0">'INDEA - coût 1 tonne vapeur'!$B$2:$D$102</definedName>
    <definedName name="_xlnm.Print_Titles" localSheetId="1">'table vapeur'!$B:$H</definedName>
    <definedName name="stoomtabel">'table vapeur'!$B$7:$K$65</definedName>
    <definedName name="_xlnm.Print_Area" localSheetId="0">'INDEA - coût 1 tonne vapeur'!$B$1:$D$105</definedName>
    <definedName name="_xlnm.Print_Area" localSheetId="1">'table vapeur'!$A$1:$K$65</definedName>
  </definedNames>
  <calcPr calcId="191028" iterate="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0" i="2" l="1"/>
  <c r="I89" i="2"/>
  <c r="I91" i="2" s="1"/>
  <c r="C72" i="2"/>
  <c r="C88" i="2"/>
  <c r="C33" i="2"/>
  <c r="C34" i="2"/>
  <c r="C32" i="2"/>
  <c r="C65" i="2"/>
  <c r="C29" i="2"/>
  <c r="C31" i="2"/>
  <c r="C99" i="2"/>
  <c r="C97" i="2"/>
  <c r="G7" i="3"/>
  <c r="H7" i="3"/>
  <c r="I7" i="3"/>
  <c r="D8" i="3"/>
  <c r="G8" i="3"/>
  <c r="E8" i="3"/>
  <c r="H8" i="3"/>
  <c r="F8" i="3"/>
  <c r="I8" i="3"/>
  <c r="G9" i="3"/>
  <c r="H9" i="3"/>
  <c r="I9" i="3"/>
  <c r="G10" i="3"/>
  <c r="H10" i="3"/>
  <c r="I10" i="3"/>
  <c r="G11" i="3"/>
  <c r="H11" i="3"/>
  <c r="I11" i="3"/>
  <c r="G12" i="3"/>
  <c r="H12" i="3"/>
  <c r="I12" i="3"/>
  <c r="G13" i="3"/>
  <c r="H13" i="3"/>
  <c r="I13" i="3"/>
  <c r="G14" i="3"/>
  <c r="H14" i="3"/>
  <c r="I14" i="3"/>
  <c r="G15" i="3"/>
  <c r="H15" i="3"/>
  <c r="I15" i="3"/>
  <c r="G16" i="3"/>
  <c r="H16" i="3"/>
  <c r="I16" i="3"/>
  <c r="G17" i="3"/>
  <c r="H17" i="3"/>
  <c r="I17" i="3"/>
  <c r="G18" i="3"/>
  <c r="H18" i="3"/>
  <c r="I18" i="3"/>
  <c r="G19" i="3"/>
  <c r="H19" i="3"/>
  <c r="I19" i="3"/>
  <c r="G20" i="3"/>
  <c r="H20" i="3"/>
  <c r="I20" i="3"/>
  <c r="G21" i="3"/>
  <c r="H21" i="3"/>
  <c r="I21" i="3"/>
  <c r="G22" i="3"/>
  <c r="H22" i="3"/>
  <c r="I22" i="3"/>
  <c r="G23" i="3"/>
  <c r="H23" i="3"/>
  <c r="I23" i="3"/>
  <c r="G24" i="3"/>
  <c r="H24" i="3"/>
  <c r="I24" i="3"/>
  <c r="G25" i="3"/>
  <c r="H25" i="3"/>
  <c r="I25" i="3"/>
  <c r="G26" i="3"/>
  <c r="H26" i="3"/>
  <c r="I26" i="3"/>
  <c r="G27" i="3"/>
  <c r="H27" i="3"/>
  <c r="I27" i="3"/>
  <c r="G28" i="3"/>
  <c r="H28" i="3"/>
  <c r="I28" i="3"/>
  <c r="G29" i="3"/>
  <c r="H29" i="3"/>
  <c r="I29" i="3"/>
  <c r="G30" i="3"/>
  <c r="H30" i="3"/>
  <c r="I30" i="3"/>
  <c r="G31" i="3"/>
  <c r="H31" i="3"/>
  <c r="I31" i="3"/>
  <c r="G32" i="3"/>
  <c r="H32" i="3"/>
  <c r="I32" i="3"/>
  <c r="G33" i="3"/>
  <c r="H33" i="3"/>
  <c r="I33" i="3"/>
  <c r="G34" i="3"/>
  <c r="H34" i="3"/>
  <c r="I34" i="3"/>
  <c r="G35" i="3"/>
  <c r="H35" i="3"/>
  <c r="I35" i="3"/>
  <c r="G36" i="3"/>
  <c r="H36" i="3"/>
  <c r="I36" i="3"/>
  <c r="G37" i="3"/>
  <c r="H37" i="3"/>
  <c r="I37" i="3"/>
  <c r="G38" i="3"/>
  <c r="H38" i="3"/>
  <c r="I38" i="3"/>
  <c r="G39" i="3"/>
  <c r="H39" i="3"/>
  <c r="I39" i="3"/>
  <c r="G40" i="3"/>
  <c r="H40" i="3"/>
  <c r="I40" i="3"/>
  <c r="G41" i="3"/>
  <c r="H41" i="3"/>
  <c r="I41" i="3"/>
  <c r="G42" i="3"/>
  <c r="H42" i="3"/>
  <c r="I42" i="3"/>
  <c r="G43" i="3"/>
  <c r="H43" i="3"/>
  <c r="I43" i="3"/>
  <c r="G44" i="3"/>
  <c r="H44" i="3"/>
  <c r="I44" i="3"/>
  <c r="G45" i="3"/>
  <c r="H45" i="3"/>
  <c r="I45" i="3"/>
  <c r="G46" i="3"/>
  <c r="H46" i="3"/>
  <c r="I46" i="3"/>
  <c r="G47" i="3"/>
  <c r="H47" i="3"/>
  <c r="I47" i="3"/>
  <c r="G48" i="3"/>
  <c r="H48" i="3"/>
  <c r="I48" i="3"/>
  <c r="G49" i="3"/>
  <c r="H49" i="3"/>
  <c r="I49" i="3"/>
  <c r="G50" i="3"/>
  <c r="H50" i="3"/>
  <c r="I50" i="3"/>
  <c r="G51" i="3"/>
  <c r="H51" i="3"/>
  <c r="I51" i="3"/>
  <c r="G52" i="3"/>
  <c r="H52" i="3"/>
  <c r="I52" i="3"/>
  <c r="G53" i="3"/>
  <c r="H53" i="3"/>
  <c r="I53" i="3"/>
  <c r="G54" i="3"/>
  <c r="H54" i="3"/>
  <c r="I54" i="3"/>
  <c r="G55" i="3"/>
  <c r="H55" i="3"/>
  <c r="I55" i="3"/>
  <c r="G56" i="3"/>
  <c r="H56" i="3"/>
  <c r="I56" i="3"/>
  <c r="G57" i="3"/>
  <c r="H57" i="3"/>
  <c r="I57" i="3"/>
  <c r="G58" i="3"/>
  <c r="H58" i="3"/>
  <c r="I58" i="3"/>
  <c r="G59" i="3"/>
  <c r="H59" i="3"/>
  <c r="I59" i="3"/>
  <c r="G60" i="3"/>
  <c r="H60" i="3"/>
  <c r="I60" i="3"/>
  <c r="G61" i="3"/>
  <c r="H61" i="3"/>
  <c r="I61" i="3"/>
  <c r="G62" i="3"/>
  <c r="H62" i="3"/>
  <c r="I62" i="3"/>
  <c r="G63" i="3"/>
  <c r="H63" i="3"/>
  <c r="I63" i="3"/>
  <c r="G64" i="3"/>
  <c r="H64" i="3"/>
  <c r="I64" i="3"/>
  <c r="G65" i="3"/>
  <c r="H65" i="3"/>
  <c r="I65" i="3"/>
  <c r="C64" i="2"/>
  <c r="C66" i="2"/>
  <c r="C68" i="2"/>
  <c r="C69" i="2"/>
  <c r="C73" i="2"/>
  <c r="C94" i="2"/>
  <c r="C81" i="2"/>
  <c r="C93" i="2"/>
  <c r="C75" i="2"/>
  <c r="C90" i="2"/>
  <c r="C89" i="2"/>
  <c r="C77" i="2"/>
  <c r="C91" i="2"/>
  <c r="C79" i="2"/>
  <c r="C92" i="2"/>
  <c r="C95" i="2" s="1"/>
  <c r="C102" i="2" s="1"/>
</calcChain>
</file>

<file path=xl/sharedStrings.xml><?xml version="1.0" encoding="utf-8"?>
<sst xmlns="http://schemas.openxmlformats.org/spreadsheetml/2006/main" count="140" uniqueCount="98">
  <si>
    <t>Coût de production d'une tonne de vapeur - GAZ NATUREL</t>
  </si>
  <si>
    <t>Données</t>
  </si>
  <si>
    <t>Données Techniques</t>
  </si>
  <si>
    <t>Puissance installée de la chaudière</t>
  </si>
  <si>
    <t>kW</t>
  </si>
  <si>
    <t>Nombre d'heures de service par an</t>
  </si>
  <si>
    <t>h/an</t>
  </si>
  <si>
    <t>Nombre de démarrages par an</t>
  </si>
  <si>
    <t>Production de vapeur moyenne</t>
  </si>
  <si>
    <t>tonnes/h</t>
  </si>
  <si>
    <t>Puissance électrique installée</t>
  </si>
  <si>
    <t>Pression de travail vapeur</t>
  </si>
  <si>
    <t>bar (g)</t>
  </si>
  <si>
    <t>Température eau d'alimentation</t>
  </si>
  <si>
    <t>°C</t>
  </si>
  <si>
    <t xml:space="preserve">Température eau d'appoint </t>
  </si>
  <si>
    <t>Rendement à charge moyenne (sur PCI)</t>
  </si>
  <si>
    <t>%</t>
  </si>
  <si>
    <t>Conductivité de l'eau d'appoint</t>
  </si>
  <si>
    <t>microS/cm</t>
  </si>
  <si>
    <t>Conductivité de l'eau de chaudière</t>
  </si>
  <si>
    <t>Quantité vapeur perdue (condensats non récupérés)</t>
  </si>
  <si>
    <t>Purge par rapport à la production de vapeur</t>
  </si>
  <si>
    <t>Enthalpie de la vapeur</t>
  </si>
  <si>
    <t>kJ/kg</t>
  </si>
  <si>
    <t>Enthalpie de l'eau d'appoint</t>
  </si>
  <si>
    <t>Enthalpie de l'eau d'alimentation</t>
  </si>
  <si>
    <t>Enthalpie de l'eau saturée</t>
  </si>
  <si>
    <t>Données Financières</t>
  </si>
  <si>
    <t>Prix de la chaufferie complète</t>
  </si>
  <si>
    <t>€</t>
  </si>
  <si>
    <t>Durée d'amortissement</t>
  </si>
  <si>
    <t>années</t>
  </si>
  <si>
    <t xml:space="preserve">Prix du gaz naturel                   </t>
  </si>
  <si>
    <t>€/MWh Pci</t>
  </si>
  <si>
    <t>Prix de l'électricité</t>
  </si>
  <si>
    <t>€/MWh</t>
  </si>
  <si>
    <t xml:space="preserve">Prix de l'eau </t>
  </si>
  <si>
    <t>€/m³</t>
  </si>
  <si>
    <t>Prix des produits chimiques</t>
  </si>
  <si>
    <t>€/kg</t>
  </si>
  <si>
    <t>Prix sel pour adoucisseur</t>
  </si>
  <si>
    <t>Prix eaux résiduaires</t>
  </si>
  <si>
    <t>Données d'entretien</t>
  </si>
  <si>
    <t>Coût d'entretien annuel par rapport à l'investissement</t>
  </si>
  <si>
    <t>Donnes de traitement d'eau</t>
  </si>
  <si>
    <t>Consommation de produits chimiques par 1.000 l d'eau d'appoint</t>
  </si>
  <si>
    <t>g</t>
  </si>
  <si>
    <t>Consommation de sels</t>
  </si>
  <si>
    <t>g/m3.°D</t>
  </si>
  <si>
    <t>Dûreté de l'eau</t>
  </si>
  <si>
    <t xml:space="preserve"> °D</t>
  </si>
  <si>
    <t>Besoins pour la production d'une tonne de vapeur</t>
  </si>
  <si>
    <t>Consommation combustible</t>
  </si>
  <si>
    <t>- pour production de vapeur</t>
  </si>
  <si>
    <t>kWh</t>
  </si>
  <si>
    <t>- pour chauffage de l'eau d'appoint</t>
  </si>
  <si>
    <t>- pour compensation des pertes de purge</t>
  </si>
  <si>
    <t>Consommation combustible TOTALE</t>
  </si>
  <si>
    <t>kWh Pci</t>
  </si>
  <si>
    <t>kWh Pcs</t>
  </si>
  <si>
    <t>Consommation d'eau</t>
  </si>
  <si>
    <t>- pour compensation de la vapeur perdue</t>
  </si>
  <si>
    <t>l</t>
  </si>
  <si>
    <t>Consommation d'eau TOTALE</t>
  </si>
  <si>
    <t>Consommation de produits chimiques</t>
  </si>
  <si>
    <t xml:space="preserve">Consommation électrique </t>
  </si>
  <si>
    <t>(pompe d'alimentation - ventilateur brûleur)</t>
  </si>
  <si>
    <t>Coûts pour la production d'une tonne de vapeur</t>
  </si>
  <si>
    <t xml:space="preserve"> Coûts de démarrage des chaudières</t>
  </si>
  <si>
    <t xml:space="preserve"> Coût du combustible</t>
  </si>
  <si>
    <t>Retour condensats</t>
  </si>
  <si>
    <t xml:space="preserve"> Coût de l'eau</t>
  </si>
  <si>
    <t>Eau appoint</t>
  </si>
  <si>
    <t xml:space="preserve"> Coût des produits chimiques</t>
  </si>
  <si>
    <t xml:space="preserve"> Coût des sels</t>
  </si>
  <si>
    <t xml:space="preserve"> Coût de l'électricité</t>
  </si>
  <si>
    <t xml:space="preserve"> Coût de l'eau résiduaire</t>
  </si>
  <si>
    <t xml:space="preserve"> Coût marginal par tonne</t>
  </si>
  <si>
    <t xml:space="preserve">    </t>
  </si>
  <si>
    <t xml:space="preserve"> Coûts d'entretien</t>
  </si>
  <si>
    <t xml:space="preserve">  </t>
  </si>
  <si>
    <t xml:space="preserve"> Amortissement de l'investissement</t>
  </si>
  <si>
    <t xml:space="preserve"> </t>
  </si>
  <si>
    <t xml:space="preserve"> TOTAL</t>
  </si>
  <si>
    <t>TABLE VAPEUR SATUREE</t>
  </si>
  <si>
    <t xml:space="preserve"> enth.en kJ</t>
  </si>
  <si>
    <t>enth. en kcal</t>
  </si>
  <si>
    <t xml:space="preserve">    volume spéc.</t>
  </si>
  <si>
    <t>pression</t>
  </si>
  <si>
    <t>temp</t>
  </si>
  <si>
    <t>eau</t>
  </si>
  <si>
    <t>évap</t>
  </si>
  <si>
    <t>total</t>
  </si>
  <si>
    <t>vapeur</t>
  </si>
  <si>
    <t>bar g</t>
  </si>
  <si>
    <t>kcal/kg</t>
  </si>
  <si>
    <t>m3/kg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</si>
</sst>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\ _€_-;\-* #,##0.00\ _€_-;_-* &quot;-&quot;??\ _€_-;_-@_-"/>
    <numFmt numFmtId="164" formatCode="_(* #,##0.00_);_(* \(#,##0.00\);_(* &quot;-&quot;??_);_(@_)"/>
    <numFmt numFmtId="165" formatCode="0.0_)"/>
    <numFmt numFmtId="166" formatCode="0.00_)"/>
    <numFmt numFmtId="167" formatCode="0.000_)"/>
    <numFmt numFmtId="168" formatCode="0.0000_)"/>
    <numFmt numFmtId="169" formatCode="0.000000_)"/>
    <numFmt numFmtId="170" formatCode="_-* #,##0.00\ [$€]_-;\-* #,##0.00\ [$€]_-;_-* &quot;-&quot;??\ [$€]_-;_-@_-"/>
    <numFmt numFmtId="171" formatCode="0_)"/>
    <numFmt numFmtId="172" formatCode="_-* #,##0.0\ _€_-;\-* #,##0.0\ _€_-;_-* &quot;-&quot;??\ _€_-;_-@_-"/>
    <numFmt numFmtId="173" formatCode="_-* #,##0\ _€_-;\-* #,##0\ _€_-;_-* &quot;-&quot;??\ _€_-;_-@_-"/>
  </numFmts>
  <fonts count="8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Helv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ck">
        <color indexed="50"/>
      </left>
      <right/>
      <top style="thick">
        <color indexed="50"/>
      </top>
      <bottom/>
      <diagonal/>
    </border>
    <border>
      <left/>
      <right/>
      <top style="thick">
        <color indexed="50"/>
      </top>
      <bottom/>
      <diagonal/>
    </border>
    <border>
      <left/>
      <right style="thick">
        <color indexed="50"/>
      </right>
      <top style="thick">
        <color indexed="50"/>
      </top>
      <bottom/>
      <diagonal/>
    </border>
    <border>
      <left style="thick">
        <color indexed="50"/>
      </left>
      <right/>
      <top/>
      <bottom/>
      <diagonal/>
    </border>
    <border>
      <left/>
      <right style="thick">
        <color indexed="50"/>
      </right>
      <top/>
      <bottom/>
      <diagonal/>
    </border>
    <border>
      <left style="thick">
        <color indexed="50"/>
      </left>
      <right/>
      <top/>
      <bottom style="thick">
        <color indexed="50"/>
      </bottom>
      <diagonal/>
    </border>
    <border>
      <left/>
      <right/>
      <top/>
      <bottom style="thick">
        <color indexed="50"/>
      </bottom>
      <diagonal/>
    </border>
    <border>
      <left/>
      <right style="thick">
        <color indexed="50"/>
      </right>
      <top/>
      <bottom style="thick">
        <color indexed="50"/>
      </bottom>
      <diagonal/>
    </border>
  </borders>
  <cellStyleXfs count="4">
    <xf numFmtId="0" fontId="0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</cellStyleXfs>
  <cellXfs count="67">
    <xf numFmtId="0" fontId="0" fillId="0" borderId="0" xfId="0"/>
    <xf numFmtId="0" fontId="1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6" fontId="3" fillId="0" borderId="0" xfId="0" applyNumberFormat="1" applyFont="1" applyAlignment="1">
      <alignment horizontal="center"/>
    </xf>
    <xf numFmtId="171" fontId="3" fillId="0" borderId="0" xfId="0" applyNumberFormat="1" applyFont="1" applyAlignment="1">
      <alignment horizontal="center"/>
    </xf>
    <xf numFmtId="0" fontId="2" fillId="0" borderId="4" xfId="0" applyFont="1" applyBorder="1"/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0" fontId="2" fillId="0" borderId="0" xfId="3" applyFont="1"/>
    <xf numFmtId="0" fontId="2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165" fontId="2" fillId="0" borderId="0" xfId="3" applyNumberFormat="1" applyFont="1" applyAlignment="1">
      <alignment horizontal="left"/>
    </xf>
    <xf numFmtId="166" fontId="2" fillId="0" borderId="0" xfId="3" applyNumberFormat="1" applyFont="1"/>
    <xf numFmtId="165" fontId="2" fillId="0" borderId="0" xfId="3" applyNumberFormat="1" applyFont="1"/>
    <xf numFmtId="169" fontId="2" fillId="0" borderId="0" xfId="3" applyNumberFormat="1" applyFont="1"/>
    <xf numFmtId="168" fontId="2" fillId="0" borderId="0" xfId="3" applyNumberFormat="1" applyFont="1"/>
    <xf numFmtId="0" fontId="2" fillId="0" borderId="0" xfId="3" applyFont="1" applyAlignment="1">
      <alignment horizontal="left"/>
    </xf>
    <xf numFmtId="167" fontId="2" fillId="0" borderId="0" xfId="3" applyNumberFormat="1" applyFont="1"/>
    <xf numFmtId="43" fontId="3" fillId="0" borderId="0" xfId="2" applyFont="1" applyBorder="1" applyProtection="1"/>
    <xf numFmtId="43" fontId="1" fillId="0" borderId="0" xfId="2" applyFont="1" applyFill="1" applyBorder="1" applyProtection="1"/>
    <xf numFmtId="173" fontId="1" fillId="0" borderId="0" xfId="2" applyNumberFormat="1" applyFont="1" applyFill="1" applyBorder="1" applyProtection="1"/>
    <xf numFmtId="173" fontId="3" fillId="0" borderId="0" xfId="2" applyNumberFormat="1" applyFont="1" applyBorder="1" applyProtection="1"/>
    <xf numFmtId="43" fontId="2" fillId="0" borderId="0" xfId="2" applyFont="1" applyBorder="1" applyProtection="1"/>
    <xf numFmtId="173" fontId="2" fillId="2" borderId="0" xfId="2" applyNumberFormat="1" applyFont="1" applyFill="1" applyBorder="1" applyProtection="1">
      <protection locked="0"/>
    </xf>
    <xf numFmtId="3" fontId="2" fillId="0" borderId="0" xfId="0" applyNumberFormat="1" applyFont="1" applyProtection="1">
      <protection locked="0"/>
    </xf>
    <xf numFmtId="43" fontId="2" fillId="2" borderId="0" xfId="2" applyFont="1" applyFill="1" applyBorder="1" applyProtection="1">
      <protection locked="0"/>
    </xf>
    <xf numFmtId="37" fontId="2" fillId="0" borderId="0" xfId="0" applyNumberFormat="1" applyFont="1" applyProtection="1">
      <protection locked="0"/>
    </xf>
    <xf numFmtId="0" fontId="2" fillId="0" borderId="0" xfId="0" applyFont="1"/>
    <xf numFmtId="172" fontId="2" fillId="2" borderId="0" xfId="2" applyNumberFormat="1" applyFont="1" applyFill="1" applyBorder="1" applyProtection="1">
      <protection locked="0"/>
    </xf>
    <xf numFmtId="37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2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" fillId="0" borderId="0" xfId="0" applyFont="1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164" fontId="2" fillId="0" borderId="0" xfId="0" applyNumberFormat="1" applyFont="1"/>
    <xf numFmtId="173" fontId="2" fillId="0" borderId="0" xfId="2" applyNumberFormat="1" applyFont="1" applyBorder="1" applyProtection="1">
      <protection locked="0"/>
    </xf>
    <xf numFmtId="173" fontId="2" fillId="0" borderId="0" xfId="2" applyNumberFormat="1" applyFont="1" applyFill="1" applyBorder="1" applyProtection="1">
      <protection locked="0"/>
    </xf>
    <xf numFmtId="165" fontId="2" fillId="0" borderId="0" xfId="0" applyNumberFormat="1" applyFont="1" applyProtection="1">
      <protection locked="0"/>
    </xf>
    <xf numFmtId="0" fontId="2" fillId="0" borderId="0" xfId="0" quotePrefix="1" applyFont="1"/>
    <xf numFmtId="166" fontId="2" fillId="0" borderId="0" xfId="0" applyNumberFormat="1" applyFont="1" applyAlignment="1">
      <alignment horizontal="center"/>
    </xf>
    <xf numFmtId="173" fontId="2" fillId="0" borderId="0" xfId="2" applyNumberFormat="1" applyFont="1" applyBorder="1" applyProtection="1"/>
    <xf numFmtId="171" fontId="2" fillId="0" borderId="0" xfId="0" applyNumberFormat="1" applyFont="1" applyAlignment="1">
      <alignment horizontal="center"/>
    </xf>
    <xf numFmtId="171" fontId="2" fillId="0" borderId="0" xfId="0" applyNumberFormat="1" applyFont="1"/>
    <xf numFmtId="0" fontId="3" fillId="0" borderId="0" xfId="0" applyFont="1" applyAlignment="1">
      <alignment horizontal="left" indent="5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173" fontId="2" fillId="0" borderId="0" xfId="0" applyNumberFormat="1" applyFont="1"/>
    <xf numFmtId="43" fontId="3" fillId="0" borderId="0" xfId="2" applyFont="1" applyFill="1" applyBorder="1" applyProtection="1"/>
    <xf numFmtId="165" fontId="2" fillId="0" borderId="0" xfId="0" applyNumberFormat="1" applyFont="1"/>
    <xf numFmtId="165" fontId="2" fillId="0" borderId="2" xfId="0" applyNumberFormat="1" applyFont="1" applyBorder="1"/>
    <xf numFmtId="165" fontId="2" fillId="0" borderId="3" xfId="0" applyNumberFormat="1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 applyAlignment="1">
      <alignment horizontal="center"/>
    </xf>
  </cellXfs>
  <cellStyles count="4">
    <cellStyle name="Euro" xfId="1" xr:uid="{00000000-0005-0000-0000-000001000000}"/>
    <cellStyle name="Milliers" xfId="2" builtinId="3"/>
    <cellStyle name="Normal" xfId="0" builtinId="0"/>
    <cellStyle name="Standaard_BEREKENING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870D98C1-FA56-7ACC-E4D2-A179F51E5DC2}"/>
            </a:ext>
          </a:extLst>
        </xdr:cNvPr>
        <xdr:cNvSpPr txBox="1">
          <a:spLocks noChangeArrowheads="1"/>
        </xdr:cNvSpPr>
      </xdr:nvSpPr>
      <xdr:spPr bwMode="auto">
        <a:xfrm>
          <a:off x="247650" y="485775"/>
          <a:ext cx="5772150" cy="7524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MODE D'EMPLOI:</a:t>
          </a:r>
        </a:p>
        <a:p>
          <a:pPr algn="l" rtl="0">
            <a:defRPr sz="1000"/>
          </a:pPr>
          <a: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Remplissez les </a:t>
          </a:r>
          <a:r>
            <a:rPr lang="nl-BE" sz="10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cases </a:t>
          </a:r>
          <a: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vertes selon les spécifications de votre installation de vapeur. Le cadre sur la page 2 de cet outil de calcul montre les coûts du combustible, de l'eau, des produits, de l'électricité et l'amortissement par tonne de vapeur produite.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I104"/>
  <sheetViews>
    <sheetView showGridLines="0" tabSelected="1" defaultGridColor="0" colorId="22" zoomScaleNormal="100" workbookViewId="0">
      <selection activeCell="C23" sqref="C23"/>
    </sheetView>
  </sheetViews>
  <sheetFormatPr defaultColWidth="9.7109375" defaultRowHeight="12.75"/>
  <cols>
    <col min="1" max="1" width="3.5703125" style="2" customWidth="1"/>
    <col min="2" max="2" width="55.140625" style="2" customWidth="1"/>
    <col min="3" max="3" width="15.5703125" style="2" customWidth="1"/>
    <col min="4" max="4" width="15.5703125" style="3" customWidth="1"/>
    <col min="5" max="16384" width="9.7109375" style="2"/>
  </cols>
  <sheetData>
    <row r="1" spans="1:4" s="1" customFormat="1">
      <c r="D1" s="4"/>
    </row>
    <row r="2" spans="1:4">
      <c r="A2" s="1"/>
      <c r="B2" s="35" t="s">
        <v>0</v>
      </c>
      <c r="C2" s="40"/>
      <c r="D2" s="40"/>
    </row>
    <row r="3" spans="1:4">
      <c r="A3" s="30"/>
      <c r="B3" s="30"/>
      <c r="C3" s="1"/>
      <c r="D3" s="33"/>
    </row>
    <row r="4" spans="1:4">
      <c r="A4" s="30"/>
      <c r="B4" s="30"/>
      <c r="C4" s="1"/>
      <c r="D4" s="33"/>
    </row>
    <row r="5" spans="1:4">
      <c r="A5" s="30"/>
      <c r="B5" s="30"/>
      <c r="C5" s="1"/>
      <c r="D5" s="33"/>
    </row>
    <row r="6" spans="1:4">
      <c r="A6" s="30"/>
      <c r="B6" s="30"/>
      <c r="C6" s="1"/>
      <c r="D6" s="33"/>
    </row>
    <row r="7" spans="1:4" ht="10.5" customHeight="1">
      <c r="A7" s="30"/>
      <c r="B7" s="30"/>
      <c r="C7" s="1"/>
      <c r="D7" s="33"/>
    </row>
    <row r="8" spans="1:4" ht="10.5" customHeight="1">
      <c r="A8" s="30"/>
      <c r="B8" s="30"/>
      <c r="C8" s="1"/>
      <c r="D8" s="33"/>
    </row>
    <row r="9" spans="1:4">
      <c r="A9" s="30"/>
      <c r="B9" s="30"/>
      <c r="C9" s="1"/>
      <c r="D9" s="33"/>
    </row>
    <row r="10" spans="1:4">
      <c r="A10" s="30"/>
      <c r="B10" s="36" t="s">
        <v>1</v>
      </c>
      <c r="C10" s="41"/>
      <c r="D10" s="41"/>
    </row>
    <row r="11" spans="1:4">
      <c r="A11" s="30"/>
      <c r="B11" s="30"/>
      <c r="C11" s="1"/>
      <c r="D11" s="33"/>
    </row>
    <row r="12" spans="1:4">
      <c r="A12" s="30"/>
      <c r="B12" s="42" t="s">
        <v>2</v>
      </c>
      <c r="C12" s="30"/>
      <c r="D12" s="33"/>
    </row>
    <row r="13" spans="1:4" ht="4.5" customHeight="1">
      <c r="A13" s="30"/>
      <c r="B13" s="42"/>
      <c r="C13" s="30"/>
      <c r="D13" s="33"/>
    </row>
    <row r="14" spans="1:4">
      <c r="A14" s="30"/>
      <c r="B14" s="30" t="s">
        <v>3</v>
      </c>
      <c r="C14" s="26">
        <v>40000</v>
      </c>
      <c r="D14" s="33" t="s">
        <v>4</v>
      </c>
    </row>
    <row r="15" spans="1:4">
      <c r="A15" s="30"/>
      <c r="B15" s="30" t="s">
        <v>5</v>
      </c>
      <c r="C15" s="26">
        <v>8000</v>
      </c>
      <c r="D15" s="33" t="s">
        <v>6</v>
      </c>
    </row>
    <row r="16" spans="1:4">
      <c r="A16" s="30"/>
      <c r="B16" s="30" t="s">
        <v>7</v>
      </c>
      <c r="C16" s="26">
        <v>12</v>
      </c>
      <c r="D16" s="33"/>
    </row>
    <row r="17" spans="2:5">
      <c r="B17" s="30" t="s">
        <v>8</v>
      </c>
      <c r="C17" s="26">
        <v>40</v>
      </c>
      <c r="D17" s="33" t="s">
        <v>9</v>
      </c>
      <c r="E17" s="30"/>
    </row>
    <row r="18" spans="2:5">
      <c r="B18" s="30" t="s">
        <v>10</v>
      </c>
      <c r="C18" s="26">
        <v>120</v>
      </c>
      <c r="D18" s="33" t="s">
        <v>4</v>
      </c>
      <c r="E18" s="30"/>
    </row>
    <row r="19" spans="2:5">
      <c r="B19" s="43" t="s">
        <v>11</v>
      </c>
      <c r="C19" s="26">
        <v>16</v>
      </c>
      <c r="D19" s="44" t="s">
        <v>12</v>
      </c>
      <c r="E19" s="30"/>
    </row>
    <row r="20" spans="2:5" ht="6" customHeight="1">
      <c r="B20" s="43"/>
      <c r="C20" s="27"/>
      <c r="D20" s="44"/>
      <c r="E20" s="30"/>
    </row>
    <row r="21" spans="2:5">
      <c r="B21" s="30" t="s">
        <v>13</v>
      </c>
      <c r="C21" s="26">
        <v>100</v>
      </c>
      <c r="D21" s="33" t="s">
        <v>14</v>
      </c>
      <c r="E21" s="30"/>
    </row>
    <row r="22" spans="2:5">
      <c r="B22" s="30" t="s">
        <v>15</v>
      </c>
      <c r="C22" s="26">
        <v>45</v>
      </c>
      <c r="D22" s="33" t="s">
        <v>14</v>
      </c>
      <c r="E22" s="30"/>
    </row>
    <row r="23" spans="2:5" ht="6" customHeight="1">
      <c r="B23" s="30"/>
      <c r="C23" s="27"/>
      <c r="D23" s="33"/>
      <c r="E23" s="30"/>
    </row>
    <row r="24" spans="2:5">
      <c r="B24" s="30" t="s">
        <v>16</v>
      </c>
      <c r="C24" s="28">
        <v>89</v>
      </c>
      <c r="D24" s="33" t="s">
        <v>17</v>
      </c>
      <c r="E24" s="30"/>
    </row>
    <row r="25" spans="2:5" ht="6" customHeight="1">
      <c r="B25" s="30"/>
      <c r="C25" s="27"/>
      <c r="D25" s="33"/>
      <c r="E25" s="30"/>
    </row>
    <row r="26" spans="2:5">
      <c r="B26" s="30" t="s">
        <v>18</v>
      </c>
      <c r="C26" s="26">
        <v>50</v>
      </c>
      <c r="D26" s="33" t="s">
        <v>19</v>
      </c>
      <c r="E26" s="30"/>
    </row>
    <row r="27" spans="2:5">
      <c r="B27" s="30" t="s">
        <v>20</v>
      </c>
      <c r="C27" s="26">
        <v>2500</v>
      </c>
      <c r="D27" s="33" t="s">
        <v>19</v>
      </c>
      <c r="E27" s="30"/>
    </row>
    <row r="28" spans="2:5">
      <c r="B28" s="30" t="s">
        <v>21</v>
      </c>
      <c r="C28" s="26">
        <v>44</v>
      </c>
      <c r="D28" s="33" t="s">
        <v>17</v>
      </c>
      <c r="E28" s="30"/>
    </row>
    <row r="29" spans="2:5">
      <c r="B29" s="30" t="s">
        <v>22</v>
      </c>
      <c r="C29" s="25">
        <f>MAX(0.79,(((100-C28)/100*(C17*1000)*C27*0.0002+(C17*1000)*C26-(100-C28)/100*C26*(C17*1000)-(C17*1000)*C27*0.0002)/(C27-C26)/(C17*1000)*100))</f>
        <v>0.88897959183673447</v>
      </c>
      <c r="D29" s="33" t="s">
        <v>17</v>
      </c>
      <c r="E29" s="45"/>
    </row>
    <row r="30" spans="2:5" ht="6" customHeight="1">
      <c r="B30" s="30"/>
      <c r="C30" s="27"/>
      <c r="D30" s="33"/>
      <c r="E30" s="30"/>
    </row>
    <row r="31" spans="2:5">
      <c r="B31" s="30" t="s">
        <v>23</v>
      </c>
      <c r="C31" s="46">
        <f>VLOOKUP(C19,stoomtabel,5)</f>
        <v>2793.34</v>
      </c>
      <c r="D31" s="33" t="s">
        <v>24</v>
      </c>
      <c r="E31" s="30"/>
    </row>
    <row r="32" spans="2:5">
      <c r="B32" s="30" t="s">
        <v>25</v>
      </c>
      <c r="C32" s="47">
        <f>4.186*C22</f>
        <v>188.37</v>
      </c>
      <c r="D32" s="33" t="s">
        <v>24</v>
      </c>
      <c r="E32" s="30"/>
    </row>
    <row r="33" spans="2:4">
      <c r="B33" s="30" t="s">
        <v>26</v>
      </c>
      <c r="C33" s="46">
        <f>C21*4.186</f>
        <v>418.6</v>
      </c>
      <c r="D33" s="33" t="s">
        <v>24</v>
      </c>
    </row>
    <row r="34" spans="2:4">
      <c r="B34" s="30" t="s">
        <v>27</v>
      </c>
      <c r="C34" s="46">
        <f>VLOOKUP(C19,stoomtabel,3)</f>
        <v>871.84</v>
      </c>
      <c r="D34" s="33" t="s">
        <v>24</v>
      </c>
    </row>
    <row r="35" spans="2:4">
      <c r="B35" s="30"/>
      <c r="C35" s="29"/>
      <c r="D35" s="33"/>
    </row>
    <row r="36" spans="2:4">
      <c r="B36" s="42" t="s">
        <v>28</v>
      </c>
      <c r="C36" s="29"/>
      <c r="D36" s="33"/>
    </row>
    <row r="37" spans="2:4" ht="6" customHeight="1">
      <c r="B37" s="42"/>
      <c r="C37" s="29"/>
      <c r="D37" s="33"/>
    </row>
    <row r="38" spans="2:4">
      <c r="B38" s="30" t="s">
        <v>29</v>
      </c>
      <c r="C38" s="26">
        <v>1672923.0804116025</v>
      </c>
      <c r="D38" s="32" t="s">
        <v>30</v>
      </c>
    </row>
    <row r="39" spans="2:4">
      <c r="B39" s="30" t="s">
        <v>31</v>
      </c>
      <c r="C39" s="26">
        <v>15</v>
      </c>
      <c r="D39" s="32" t="s">
        <v>32</v>
      </c>
    </row>
    <row r="40" spans="2:4" ht="6" customHeight="1">
      <c r="B40" s="30"/>
      <c r="C40" s="29"/>
      <c r="D40" s="33"/>
    </row>
    <row r="41" spans="2:4">
      <c r="B41" s="30" t="s">
        <v>33</v>
      </c>
      <c r="C41" s="26">
        <v>43</v>
      </c>
      <c r="D41" s="33" t="s">
        <v>34</v>
      </c>
    </row>
    <row r="42" spans="2:4">
      <c r="B42" s="30" t="s">
        <v>35</v>
      </c>
      <c r="C42" s="26">
        <v>140</v>
      </c>
      <c r="D42" s="33" t="s">
        <v>36</v>
      </c>
    </row>
    <row r="43" spans="2:4">
      <c r="B43" s="30" t="s">
        <v>37</v>
      </c>
      <c r="C43" s="28">
        <v>2.5</v>
      </c>
      <c r="D43" s="33" t="s">
        <v>38</v>
      </c>
    </row>
    <row r="44" spans="2:4">
      <c r="B44" s="30" t="s">
        <v>39</v>
      </c>
      <c r="C44" s="28">
        <v>5</v>
      </c>
      <c r="D44" s="33" t="s">
        <v>40</v>
      </c>
    </row>
    <row r="45" spans="2:4">
      <c r="B45" s="30" t="s">
        <v>41</v>
      </c>
      <c r="C45" s="28">
        <v>0.25</v>
      </c>
      <c r="D45" s="33" t="s">
        <v>40</v>
      </c>
    </row>
    <row r="46" spans="2:4">
      <c r="B46" s="30" t="s">
        <v>42</v>
      </c>
      <c r="C46" s="28">
        <v>1</v>
      </c>
      <c r="D46" s="33" t="s">
        <v>38</v>
      </c>
    </row>
    <row r="47" spans="2:4">
      <c r="B47" s="30"/>
      <c r="C47" s="30"/>
      <c r="D47" s="33"/>
    </row>
    <row r="48" spans="2:4">
      <c r="B48" s="42" t="s">
        <v>43</v>
      </c>
      <c r="C48" s="30"/>
      <c r="D48" s="33"/>
    </row>
    <row r="49" spans="2:4" ht="6" customHeight="1">
      <c r="B49" s="30"/>
      <c r="C49" s="30"/>
      <c r="D49" s="33"/>
    </row>
    <row r="50" spans="2:4">
      <c r="B50" s="30" t="s">
        <v>44</v>
      </c>
      <c r="C50" s="26">
        <v>1</v>
      </c>
      <c r="D50" s="33" t="s">
        <v>17</v>
      </c>
    </row>
    <row r="51" spans="2:4">
      <c r="B51" s="30"/>
      <c r="C51" s="30"/>
      <c r="D51" s="33"/>
    </row>
    <row r="52" spans="2:4">
      <c r="B52" s="42" t="s">
        <v>45</v>
      </c>
      <c r="C52" s="30"/>
      <c r="D52" s="33"/>
    </row>
    <row r="53" spans="2:4" ht="6" customHeight="1">
      <c r="B53" s="30"/>
      <c r="C53" s="30"/>
      <c r="D53" s="33"/>
    </row>
    <row r="54" spans="2:4">
      <c r="B54" s="30" t="s">
        <v>46</v>
      </c>
      <c r="C54" s="26">
        <v>100</v>
      </c>
      <c r="D54" s="33" t="s">
        <v>47</v>
      </c>
    </row>
    <row r="55" spans="2:4" ht="6" customHeight="1">
      <c r="B55" s="30"/>
      <c r="C55" s="30"/>
      <c r="D55" s="33"/>
    </row>
    <row r="56" spans="2:4">
      <c r="B56" s="30" t="s">
        <v>48</v>
      </c>
      <c r="C56" s="26">
        <v>60</v>
      </c>
      <c r="D56" s="33" t="s">
        <v>49</v>
      </c>
    </row>
    <row r="57" spans="2:4">
      <c r="B57" s="30" t="s">
        <v>50</v>
      </c>
      <c r="C57" s="31">
        <v>6.7</v>
      </c>
      <c r="D57" s="33" t="s">
        <v>51</v>
      </c>
    </row>
    <row r="58" spans="2:4">
      <c r="B58" s="30"/>
      <c r="C58" s="48"/>
      <c r="D58" s="33"/>
    </row>
    <row r="59" spans="2:4">
      <c r="B59" s="30"/>
      <c r="C59" s="30"/>
      <c r="D59" s="33"/>
    </row>
    <row r="60" spans="2:4">
      <c r="B60" s="37" t="s">
        <v>52</v>
      </c>
      <c r="C60" s="37"/>
      <c r="D60" s="37"/>
    </row>
    <row r="61" spans="2:4">
      <c r="B61" s="30"/>
      <c r="C61" s="30"/>
      <c r="D61" s="33"/>
    </row>
    <row r="62" spans="2:4">
      <c r="B62" s="42" t="s">
        <v>53</v>
      </c>
      <c r="C62" s="30"/>
      <c r="D62" s="33"/>
    </row>
    <row r="63" spans="2:4" ht="6" customHeight="1">
      <c r="B63" s="42"/>
      <c r="C63" s="30"/>
      <c r="D63" s="33"/>
    </row>
    <row r="64" spans="2:4">
      <c r="B64" s="49" t="s">
        <v>54</v>
      </c>
      <c r="C64" s="25">
        <f>1000*(C31-C33)/3.251/1000/C24*100</f>
        <v>820.74659828090932</v>
      </c>
      <c r="D64" s="50" t="s">
        <v>55</v>
      </c>
    </row>
    <row r="65" spans="2:4">
      <c r="B65" s="49" t="s">
        <v>56</v>
      </c>
      <c r="C65" s="25">
        <f>C28/100*1000*(C33-C32)/C24*100/3.521/1000</f>
        <v>32.326490495230871</v>
      </c>
      <c r="D65" s="50" t="s">
        <v>55</v>
      </c>
    </row>
    <row r="66" spans="2:4">
      <c r="B66" s="49" t="s">
        <v>57</v>
      </c>
      <c r="C66" s="25">
        <f>C29/100*1000*(C34-C32)/C24*100/3.521/1000</f>
        <v>1.9388991305223326</v>
      </c>
      <c r="D66" s="50" t="s">
        <v>55</v>
      </c>
    </row>
    <row r="67" spans="2:4" ht="6" customHeight="1">
      <c r="B67" s="49"/>
      <c r="C67" s="25"/>
      <c r="D67" s="50"/>
    </row>
    <row r="68" spans="2:4">
      <c r="B68" s="42" t="s">
        <v>58</v>
      </c>
      <c r="C68" s="21">
        <f>SUM(C64:C66)</f>
        <v>855.01198790666251</v>
      </c>
      <c r="D68" s="5" t="s">
        <v>59</v>
      </c>
    </row>
    <row r="69" spans="2:4">
      <c r="B69" s="30"/>
      <c r="C69" s="21">
        <f>C68/0.9</f>
        <v>950.0133198962917</v>
      </c>
      <c r="D69" s="5" t="s">
        <v>60</v>
      </c>
    </row>
    <row r="70" spans="2:4">
      <c r="B70" s="42" t="s">
        <v>61</v>
      </c>
      <c r="C70" s="30"/>
      <c r="D70" s="33"/>
    </row>
    <row r="71" spans="2:4" ht="6" customHeight="1">
      <c r="B71" s="42"/>
      <c r="C71" s="30"/>
      <c r="D71" s="33"/>
    </row>
    <row r="72" spans="2:4">
      <c r="B72" s="49" t="s">
        <v>62</v>
      </c>
      <c r="C72" s="23">
        <f>1000*C28/100</f>
        <v>440</v>
      </c>
      <c r="D72" s="33" t="s">
        <v>63</v>
      </c>
    </row>
    <row r="73" spans="2:4">
      <c r="B73" s="49" t="s">
        <v>57</v>
      </c>
      <c r="C73" s="51">
        <f>1000*C29/100</f>
        <v>8.8897959183673443</v>
      </c>
      <c r="D73" s="52" t="s">
        <v>63</v>
      </c>
    </row>
    <row r="74" spans="2:4" ht="6" customHeight="1">
      <c r="B74" s="49"/>
      <c r="C74" s="53"/>
      <c r="D74" s="52"/>
    </row>
    <row r="75" spans="2:4">
      <c r="B75" s="42" t="s">
        <v>64</v>
      </c>
      <c r="C75" s="24">
        <f>SUM(C72:C73)</f>
        <v>448.88979591836733</v>
      </c>
      <c r="D75" s="6" t="s">
        <v>63</v>
      </c>
    </row>
    <row r="77" spans="2:4">
      <c r="B77" s="42" t="s">
        <v>65</v>
      </c>
      <c r="C77" s="51">
        <f>C54*C75/1000</f>
        <v>44.88897959183673</v>
      </c>
      <c r="D77" s="52" t="s">
        <v>47</v>
      </c>
    </row>
    <row r="79" spans="2:4">
      <c r="B79" s="42" t="s">
        <v>48</v>
      </c>
      <c r="C79" s="51">
        <f>C56*C57*C75/1000</f>
        <v>180.45369795918367</v>
      </c>
      <c r="D79" s="52" t="s">
        <v>47</v>
      </c>
    </row>
    <row r="81" spans="2:9">
      <c r="B81" s="42" t="s">
        <v>66</v>
      </c>
      <c r="C81" s="21">
        <f>1000*(C31-C32)*C18/(C14*3600)</f>
        <v>2.1708083333333339</v>
      </c>
      <c r="D81" s="5" t="s">
        <v>55</v>
      </c>
      <c r="E81" s="30"/>
      <c r="F81" s="30"/>
      <c r="G81" s="30"/>
      <c r="H81" s="30"/>
      <c r="I81" s="30"/>
    </row>
    <row r="82" spans="2:9">
      <c r="B82" s="54" t="s">
        <v>67</v>
      </c>
      <c r="C82" s="30"/>
      <c r="D82" s="33"/>
      <c r="E82" s="30"/>
      <c r="F82" s="30"/>
      <c r="G82" s="30"/>
      <c r="H82" s="30"/>
      <c r="I82" s="30"/>
    </row>
    <row r="85" spans="2:9">
      <c r="B85" s="37" t="s">
        <v>68</v>
      </c>
      <c r="C85" s="37"/>
      <c r="D85" s="37"/>
      <c r="E85" s="30"/>
      <c r="F85" s="30"/>
      <c r="G85" s="30"/>
      <c r="H85" s="30"/>
      <c r="I85" s="30"/>
    </row>
    <row r="86" spans="2:9" ht="13.5" thickBot="1">
      <c r="B86" s="30"/>
      <c r="C86" s="30"/>
      <c r="D86" s="33"/>
      <c r="E86" s="30"/>
      <c r="F86" s="30"/>
      <c r="G86" s="30"/>
      <c r="H86" s="30"/>
      <c r="I86" s="30"/>
    </row>
    <row r="87" spans="2:9" ht="6" customHeight="1" thickTop="1">
      <c r="B87" s="55"/>
      <c r="C87" s="56"/>
      <c r="D87" s="57"/>
      <c r="E87" s="30"/>
      <c r="F87" s="30"/>
      <c r="G87" s="30"/>
      <c r="H87" s="30"/>
      <c r="I87" s="30"/>
    </row>
    <row r="88" spans="2:9">
      <c r="B88" s="7" t="s">
        <v>69</v>
      </c>
      <c r="C88" s="22">
        <f>C14*0.5*C16*C41/(C24/100)/1000/(C17*C15)</f>
        <v>3.6235955056179776E-2</v>
      </c>
      <c r="D88" s="9" t="s">
        <v>30</v>
      </c>
      <c r="E88" s="30"/>
      <c r="F88" s="30"/>
      <c r="G88" s="30"/>
      <c r="H88" s="30"/>
      <c r="I88" s="30"/>
    </row>
    <row r="89" spans="2:9">
      <c r="B89" s="7" t="s">
        <v>70</v>
      </c>
      <c r="C89" s="22">
        <f>C68*C41/1000</f>
        <v>36.76551547998649</v>
      </c>
      <c r="D89" s="58" t="s">
        <v>30</v>
      </c>
      <c r="E89" s="30"/>
      <c r="F89" s="30"/>
      <c r="G89" s="34" t="s">
        <v>71</v>
      </c>
      <c r="H89" s="30">
        <v>80</v>
      </c>
      <c r="I89" s="59">
        <f>H89*C28%</f>
        <v>35.200000000000003</v>
      </c>
    </row>
    <row r="90" spans="2:9">
      <c r="B90" s="7" t="s">
        <v>72</v>
      </c>
      <c r="C90" s="22">
        <f>C75*C43/1000</f>
        <v>1.1222244897959184</v>
      </c>
      <c r="D90" s="58" t="s">
        <v>30</v>
      </c>
      <c r="E90" s="30"/>
      <c r="F90" s="30"/>
      <c r="G90" s="34" t="s">
        <v>73</v>
      </c>
      <c r="H90" s="30">
        <v>15</v>
      </c>
      <c r="I90" s="59">
        <f>H90*(100-C28)%</f>
        <v>8.4</v>
      </c>
    </row>
    <row r="91" spans="2:9">
      <c r="B91" s="7" t="s">
        <v>74</v>
      </c>
      <c r="C91" s="22">
        <f>C77*C44/1000</f>
        <v>0.22444489795918365</v>
      </c>
      <c r="D91" s="58" t="s">
        <v>30</v>
      </c>
      <c r="E91" s="30"/>
      <c r="F91" s="30"/>
      <c r="G91" s="30"/>
      <c r="H91" s="30"/>
      <c r="I91" s="59">
        <f>SUM(I89:I90)</f>
        <v>43.6</v>
      </c>
    </row>
    <row r="92" spans="2:9">
      <c r="B92" s="7" t="s">
        <v>75</v>
      </c>
      <c r="C92" s="22">
        <f>C79*C45/1000</f>
        <v>4.5113424489795918E-2</v>
      </c>
      <c r="D92" s="58" t="s">
        <v>30</v>
      </c>
      <c r="E92" s="30"/>
      <c r="F92" s="30"/>
      <c r="G92" s="30"/>
      <c r="H92" s="30"/>
      <c r="I92" s="30"/>
    </row>
    <row r="93" spans="2:9">
      <c r="B93" s="7" t="s">
        <v>76</v>
      </c>
      <c r="C93" s="22">
        <f>C81*C42/1000</f>
        <v>0.30391316666666679</v>
      </c>
      <c r="D93" s="58" t="s">
        <v>30</v>
      </c>
      <c r="E93" s="30"/>
      <c r="F93" s="30"/>
      <c r="G93" s="30"/>
      <c r="H93" s="30"/>
      <c r="I93" s="30"/>
    </row>
    <row r="94" spans="2:9">
      <c r="B94" s="7" t="s">
        <v>77</v>
      </c>
      <c r="C94" s="22">
        <f>C73*C46/1000</f>
        <v>8.8897959183673447E-3</v>
      </c>
      <c r="D94" s="10" t="s">
        <v>30</v>
      </c>
      <c r="E94" s="30"/>
      <c r="F94" s="30"/>
      <c r="G94" s="30"/>
      <c r="H94" s="30"/>
      <c r="I94" s="30"/>
    </row>
    <row r="95" spans="2:9">
      <c r="B95" s="8" t="s">
        <v>78</v>
      </c>
      <c r="C95" s="60">
        <f>SUM(C88:C94)</f>
        <v>38.506337209872598</v>
      </c>
      <c r="D95" s="58" t="s">
        <v>30</v>
      </c>
      <c r="E95" s="30"/>
      <c r="F95" s="30"/>
      <c r="G95" s="30"/>
      <c r="H95" s="30"/>
      <c r="I95" s="30"/>
    </row>
    <row r="96" spans="2:9">
      <c r="B96" s="7" t="s">
        <v>79</v>
      </c>
      <c r="C96" s="25"/>
      <c r="D96" s="58"/>
      <c r="E96" s="30"/>
      <c r="F96" s="30"/>
      <c r="G96" s="30"/>
      <c r="H96" s="30"/>
      <c r="I96" s="30"/>
    </row>
    <row r="97" spans="2:4">
      <c r="B97" s="7" t="s">
        <v>80</v>
      </c>
      <c r="C97" s="22">
        <f>C38*C50*1000/(100*C15*C17*1000)</f>
        <v>5.2278846262862576E-2</v>
      </c>
      <c r="D97" s="58" t="s">
        <v>30</v>
      </c>
    </row>
    <row r="98" spans="2:4" ht="4.5" customHeight="1">
      <c r="B98" s="7" t="s">
        <v>81</v>
      </c>
      <c r="C98" s="25"/>
      <c r="D98" s="58"/>
    </row>
    <row r="99" spans="2:4">
      <c r="B99" s="7" t="s">
        <v>82</v>
      </c>
      <c r="C99" s="22">
        <f>C38*1000/(C39*C15*C17*1000)</f>
        <v>0.34852564175241718</v>
      </c>
      <c r="D99" s="58" t="s">
        <v>30</v>
      </c>
    </row>
    <row r="100" spans="2:4" ht="4.5" customHeight="1" thickBot="1">
      <c r="B100" s="7"/>
      <c r="C100" s="61"/>
      <c r="D100" s="58"/>
    </row>
    <row r="101" spans="2:4" ht="6" customHeight="1" thickTop="1">
      <c r="B101" s="55" t="s">
        <v>83</v>
      </c>
      <c r="C101" s="62"/>
      <c r="D101" s="63"/>
    </row>
    <row r="102" spans="2:4">
      <c r="B102" s="8" t="s">
        <v>84</v>
      </c>
      <c r="C102" s="21">
        <f>C95+C97+C99</f>
        <v>38.90714169788788</v>
      </c>
      <c r="D102" s="58" t="s">
        <v>30</v>
      </c>
    </row>
    <row r="103" spans="2:4" ht="6" customHeight="1" thickBot="1">
      <c r="B103" s="64"/>
      <c r="C103" s="65"/>
      <c r="D103" s="66"/>
    </row>
    <row r="104" spans="2:4" ht="13.5" thickTop="1">
      <c r="B104" s="30"/>
      <c r="C104" s="30"/>
      <c r="D104" s="33"/>
    </row>
  </sheetData>
  <mergeCells count="4">
    <mergeCell ref="B2:D2"/>
    <mergeCell ref="B10:D10"/>
    <mergeCell ref="B60:D60"/>
    <mergeCell ref="B85:D85"/>
  </mergeCells>
  <phoneticPr fontId="0" type="noConversion"/>
  <pageMargins left="0.78740157480314965" right="0.78740157480314965" top="0.78740157480314965" bottom="0.78740157480314965" header="0.51181102362204722" footer="0.51181102362204722"/>
  <pageSetup paperSize="9" orientation="portrait" horizontalDpi="300" verticalDpi="300" r:id="rId1"/>
  <headerFooter alignWithMargins="0">
    <oddFooter>&amp;R&amp;P/&amp;N</oddFooter>
  </headerFooter>
  <rowBreaks count="1" manualBreakCount="1">
    <brk id="58" min="1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transitionEntry="1">
    <pageSetUpPr fitToPage="1"/>
  </sheetPr>
  <dimension ref="B1:O98"/>
  <sheetViews>
    <sheetView showGridLines="0" zoomScaleNormal="100" zoomScaleSheetLayoutView="100" workbookViewId="0">
      <selection activeCell="D39" sqref="D39"/>
    </sheetView>
  </sheetViews>
  <sheetFormatPr defaultColWidth="9.7109375" defaultRowHeight="12.75"/>
  <cols>
    <col min="1" max="1" width="6.42578125" style="11" customWidth="1"/>
    <col min="2" max="2" width="7.140625" style="11" customWidth="1"/>
    <col min="3" max="3" width="8.7109375" style="11" customWidth="1"/>
    <col min="4" max="4" width="8.28515625" style="11" customWidth="1"/>
    <col min="5" max="5" width="8.5703125" style="11" customWidth="1"/>
    <col min="6" max="6" width="9" style="11" customWidth="1"/>
    <col min="7" max="7" width="7.28515625" style="11" customWidth="1"/>
    <col min="8" max="8" width="8.5703125" style="11" customWidth="1"/>
    <col min="9" max="9" width="8" style="11" customWidth="1"/>
    <col min="10" max="10" width="11" style="11" customWidth="1"/>
    <col min="11" max="11" width="9.140625" style="11" customWidth="1"/>
    <col min="12" max="12" width="9.85546875" style="12" customWidth="1"/>
    <col min="13" max="16384" width="9.7109375" style="11"/>
  </cols>
  <sheetData>
    <row r="1" spans="2:12">
      <c r="B1" s="39" t="s">
        <v>85</v>
      </c>
      <c r="C1" s="39"/>
      <c r="D1" s="39"/>
      <c r="E1" s="39"/>
      <c r="F1" s="39"/>
      <c r="G1" s="39"/>
      <c r="H1" s="39"/>
      <c r="I1" s="39"/>
      <c r="J1" s="39"/>
      <c r="K1" s="39"/>
    </row>
    <row r="3" spans="2:12" s="12" customFormat="1">
      <c r="E3" s="12" t="s">
        <v>86</v>
      </c>
      <c r="H3" s="12" t="s">
        <v>87</v>
      </c>
      <c r="J3" s="38" t="s">
        <v>88</v>
      </c>
      <c r="K3" s="38"/>
    </row>
    <row r="4" spans="2:12" s="12" customFormat="1">
      <c r="B4" s="12" t="s">
        <v>89</v>
      </c>
      <c r="C4" s="12" t="s">
        <v>90</v>
      </c>
      <c r="D4" s="12" t="s">
        <v>91</v>
      </c>
      <c r="E4" s="12" t="s">
        <v>92</v>
      </c>
      <c r="F4" s="12" t="s">
        <v>93</v>
      </c>
      <c r="G4" s="12" t="s">
        <v>91</v>
      </c>
      <c r="H4" s="12" t="s">
        <v>92</v>
      </c>
      <c r="I4" s="12" t="s">
        <v>93</v>
      </c>
      <c r="J4" s="12" t="s">
        <v>91</v>
      </c>
      <c r="K4" s="12" t="s">
        <v>94</v>
      </c>
    </row>
    <row r="5" spans="2:12" s="12" customFormat="1">
      <c r="B5" s="12" t="s">
        <v>95</v>
      </c>
      <c r="C5" s="12" t="s">
        <v>14</v>
      </c>
      <c r="D5" s="12" t="s">
        <v>24</v>
      </c>
      <c r="E5" s="12" t="s">
        <v>24</v>
      </c>
      <c r="F5" s="12" t="s">
        <v>24</v>
      </c>
      <c r="G5" s="12" t="s">
        <v>96</v>
      </c>
      <c r="H5" s="12" t="s">
        <v>96</v>
      </c>
      <c r="I5" s="12" t="s">
        <v>96</v>
      </c>
      <c r="J5" s="12" t="s">
        <v>97</v>
      </c>
      <c r="K5" s="12" t="s">
        <v>97</v>
      </c>
    </row>
    <row r="6" spans="2:12" s="12" customFormat="1">
      <c r="B6" s="13"/>
    </row>
    <row r="7" spans="2:12">
      <c r="B7" s="14">
        <v>0</v>
      </c>
      <c r="C7" s="15">
        <v>100</v>
      </c>
      <c r="D7" s="16">
        <v>417.51</v>
      </c>
      <c r="E7" s="16">
        <v>2257.9</v>
      </c>
      <c r="F7" s="16">
        <v>2675.41</v>
      </c>
      <c r="G7" s="16">
        <f t="shared" ref="G7:G38" si="0">D7/4.186</f>
        <v>99.73960821786909</v>
      </c>
      <c r="H7" s="16">
        <f t="shared" ref="H7:H38" si="1">E7/4.186</f>
        <v>539.39321548017199</v>
      </c>
      <c r="I7" s="16">
        <f t="shared" ref="I7:I38" si="2">F7/4.186</f>
        <v>639.13282369804108</v>
      </c>
      <c r="J7" s="17">
        <v>1.0430000000000001E-3</v>
      </c>
      <c r="K7" s="18">
        <v>1.694</v>
      </c>
      <c r="L7" s="12">
        <v>0</v>
      </c>
    </row>
    <row r="8" spans="2:12">
      <c r="B8" s="19">
        <v>0.5</v>
      </c>
      <c r="C8" s="11">
        <v>111.4</v>
      </c>
      <c r="D8" s="16">
        <f>111.6*4.186</f>
        <v>467.15759999999995</v>
      </c>
      <c r="E8" s="16">
        <f>531.8*4.186</f>
        <v>2226.1147999999998</v>
      </c>
      <c r="F8" s="16">
        <f>643.4*4.186</f>
        <v>2693.2723999999998</v>
      </c>
      <c r="G8" s="11">
        <f t="shared" si="0"/>
        <v>111.6</v>
      </c>
      <c r="H8" s="11">
        <f t="shared" si="1"/>
        <v>531.79999999999995</v>
      </c>
      <c r="I8" s="11">
        <f t="shared" si="2"/>
        <v>643.4</v>
      </c>
      <c r="J8" s="11">
        <v>1.0510000000000001E-3</v>
      </c>
      <c r="K8" s="18">
        <v>1.159</v>
      </c>
      <c r="L8" s="12">
        <v>1</v>
      </c>
    </row>
    <row r="9" spans="2:12">
      <c r="B9" s="19">
        <v>1</v>
      </c>
      <c r="C9" s="15">
        <v>120.23</v>
      </c>
      <c r="D9" s="16">
        <v>504.7</v>
      </c>
      <c r="E9" s="16">
        <v>2201.6</v>
      </c>
      <c r="F9" s="16">
        <v>2706.3</v>
      </c>
      <c r="G9" s="16">
        <f t="shared" si="0"/>
        <v>120.5685618729097</v>
      </c>
      <c r="H9" s="16">
        <f t="shared" si="1"/>
        <v>525.94362159579555</v>
      </c>
      <c r="I9" s="16">
        <f t="shared" si="2"/>
        <v>646.5121834687053</v>
      </c>
      <c r="J9" s="17">
        <v>1.06E-3</v>
      </c>
      <c r="K9" s="18">
        <v>0.88539999999999996</v>
      </c>
      <c r="L9" s="12">
        <v>2</v>
      </c>
    </row>
    <row r="10" spans="2:12">
      <c r="B10" s="19">
        <v>1.2</v>
      </c>
      <c r="C10" s="15">
        <v>123.27</v>
      </c>
      <c r="D10" s="16">
        <v>517.62</v>
      </c>
      <c r="E10" s="16">
        <v>2193</v>
      </c>
      <c r="F10" s="16">
        <v>2710.62</v>
      </c>
      <c r="G10" s="16">
        <f t="shared" si="0"/>
        <v>123.65504061156236</v>
      </c>
      <c r="H10" s="16">
        <f t="shared" si="1"/>
        <v>523.88915432393696</v>
      </c>
      <c r="I10" s="16">
        <f t="shared" si="2"/>
        <v>647.54419493549926</v>
      </c>
      <c r="J10" s="17">
        <v>1.0629999999999999E-3</v>
      </c>
      <c r="K10" s="18">
        <v>0.80979999999999996</v>
      </c>
      <c r="L10" s="12">
        <v>3</v>
      </c>
    </row>
    <row r="11" spans="2:12">
      <c r="B11" s="19">
        <v>1.4</v>
      </c>
      <c r="C11" s="15">
        <v>126.09</v>
      </c>
      <c r="D11" s="16">
        <v>529.64</v>
      </c>
      <c r="E11" s="16">
        <v>2184.9</v>
      </c>
      <c r="F11" s="16">
        <v>2714.54</v>
      </c>
      <c r="G11" s="16">
        <f t="shared" si="0"/>
        <v>126.52651696129956</v>
      </c>
      <c r="H11" s="16">
        <f t="shared" si="1"/>
        <v>521.95413282369805</v>
      </c>
      <c r="I11" s="16">
        <f t="shared" si="2"/>
        <v>648.48064978499758</v>
      </c>
      <c r="J11" s="17">
        <v>1.0660000000000001E-3</v>
      </c>
      <c r="K11" s="18">
        <v>0.74650000000000005</v>
      </c>
      <c r="L11" s="12">
        <v>4</v>
      </c>
    </row>
    <row r="12" spans="2:12">
      <c r="B12" s="19">
        <v>1.5</v>
      </c>
      <c r="C12" s="15">
        <v>127.43</v>
      </c>
      <c r="D12" s="16">
        <v>535.34</v>
      </c>
      <c r="E12" s="16">
        <v>2181</v>
      </c>
      <c r="F12" s="16">
        <v>2716.34</v>
      </c>
      <c r="G12" s="16">
        <f t="shared" si="0"/>
        <v>127.88819875776399</v>
      </c>
      <c r="H12" s="16">
        <f t="shared" si="1"/>
        <v>521.02245580506451</v>
      </c>
      <c r="I12" s="16">
        <f t="shared" si="2"/>
        <v>648.91065456282854</v>
      </c>
      <c r="J12" s="17">
        <v>1.067E-3</v>
      </c>
      <c r="K12" s="18">
        <v>0.71840000000000004</v>
      </c>
      <c r="L12" s="12">
        <v>5</v>
      </c>
    </row>
    <row r="13" spans="2:12">
      <c r="B13" s="19">
        <v>1.6</v>
      </c>
      <c r="C13" s="15">
        <v>128.72999999999999</v>
      </c>
      <c r="D13" s="16">
        <v>540.87</v>
      </c>
      <c r="E13" s="16">
        <v>2177.3000000000002</v>
      </c>
      <c r="F13" s="16">
        <v>2718.17</v>
      </c>
      <c r="G13" s="16">
        <f t="shared" si="0"/>
        <v>129.20926899187768</v>
      </c>
      <c r="H13" s="16">
        <f t="shared" si="1"/>
        <v>520.13855709507891</v>
      </c>
      <c r="I13" s="16">
        <f t="shared" si="2"/>
        <v>649.3478260869565</v>
      </c>
      <c r="J13" s="17">
        <v>1.0679999999999999E-3</v>
      </c>
      <c r="K13" s="18">
        <v>0.6925</v>
      </c>
      <c r="L13" s="12">
        <v>6</v>
      </c>
    </row>
    <row r="14" spans="2:12">
      <c r="B14" s="19">
        <v>1.8</v>
      </c>
      <c r="C14" s="15">
        <v>131.19999999999999</v>
      </c>
      <c r="D14" s="16">
        <v>551.44000000000005</v>
      </c>
      <c r="E14" s="16">
        <v>2170.1</v>
      </c>
      <c r="F14" s="16">
        <v>2721.54</v>
      </c>
      <c r="G14" s="16">
        <f t="shared" si="0"/>
        <v>131.73435260391784</v>
      </c>
      <c r="H14" s="16">
        <f t="shared" si="1"/>
        <v>518.41853798375541</v>
      </c>
      <c r="I14" s="16">
        <f t="shared" si="2"/>
        <v>650.15289058767314</v>
      </c>
      <c r="J14" s="17">
        <v>1.0709999999999999E-3</v>
      </c>
      <c r="K14" s="18">
        <v>0.64600000000000002</v>
      </c>
      <c r="L14" s="12">
        <v>7</v>
      </c>
    </row>
    <row r="15" spans="2:12">
      <c r="B15" s="19">
        <v>2</v>
      </c>
      <c r="C15" s="15">
        <v>133.54</v>
      </c>
      <c r="D15" s="16">
        <v>561.42999999999995</v>
      </c>
      <c r="E15" s="16">
        <v>2163.1999999999998</v>
      </c>
      <c r="F15" s="16">
        <v>2724.63</v>
      </c>
      <c r="G15" s="16">
        <f t="shared" si="0"/>
        <v>134.12087912087912</v>
      </c>
      <c r="H15" s="16">
        <f t="shared" si="1"/>
        <v>516.77018633540365</v>
      </c>
      <c r="I15" s="16">
        <f t="shared" si="2"/>
        <v>650.89106545628283</v>
      </c>
      <c r="J15" s="17">
        <v>1.073E-3</v>
      </c>
      <c r="K15" s="18">
        <v>0.60560000000000003</v>
      </c>
      <c r="L15" s="12">
        <v>8</v>
      </c>
    </row>
    <row r="16" spans="2:12">
      <c r="B16" s="19">
        <v>2.2000000000000002</v>
      </c>
      <c r="C16" s="15">
        <v>135.75</v>
      </c>
      <c r="D16" s="16">
        <v>570.9</v>
      </c>
      <c r="E16" s="16">
        <v>2156.6999999999998</v>
      </c>
      <c r="F16" s="16">
        <v>2727.6</v>
      </c>
      <c r="G16" s="16">
        <f t="shared" si="0"/>
        <v>136.38318203535596</v>
      </c>
      <c r="H16" s="16">
        <f t="shared" si="1"/>
        <v>515.21739130434776</v>
      </c>
      <c r="I16" s="16">
        <f t="shared" si="2"/>
        <v>651.60057333970371</v>
      </c>
      <c r="J16" s="17">
        <v>1.075E-3</v>
      </c>
      <c r="K16" s="18">
        <v>0.56999999999999995</v>
      </c>
      <c r="L16" s="12">
        <v>9</v>
      </c>
    </row>
    <row r="17" spans="2:12">
      <c r="B17" s="19">
        <v>2.4</v>
      </c>
      <c r="C17" s="15">
        <v>137.86000000000001</v>
      </c>
      <c r="D17" s="16">
        <v>579.91999999999996</v>
      </c>
      <c r="E17" s="16">
        <v>2150.4</v>
      </c>
      <c r="F17" s="16">
        <v>2730.32</v>
      </c>
      <c r="G17" s="16">
        <f t="shared" si="0"/>
        <v>138.53798375537505</v>
      </c>
      <c r="H17" s="16">
        <f t="shared" si="1"/>
        <v>513.7123745819398</v>
      </c>
      <c r="I17" s="16">
        <f t="shared" si="2"/>
        <v>652.25035833731488</v>
      </c>
      <c r="J17" s="17">
        <v>1.077E-3</v>
      </c>
      <c r="K17" s="18">
        <v>0.53849999999999998</v>
      </c>
      <c r="L17" s="12">
        <v>10</v>
      </c>
    </row>
    <row r="18" spans="2:12">
      <c r="B18" s="19">
        <v>2.6</v>
      </c>
      <c r="C18" s="15">
        <v>139.86000000000001</v>
      </c>
      <c r="D18" s="16">
        <v>588.53</v>
      </c>
      <c r="E18" s="16">
        <v>2144.4</v>
      </c>
      <c r="F18" s="16">
        <v>2732.93</v>
      </c>
      <c r="G18" s="16">
        <f t="shared" si="0"/>
        <v>140.59483994266603</v>
      </c>
      <c r="H18" s="16">
        <f t="shared" si="1"/>
        <v>512.27902532250357</v>
      </c>
      <c r="I18" s="16">
        <f t="shared" si="2"/>
        <v>652.87386526516957</v>
      </c>
      <c r="J18" s="17">
        <v>1.0790000000000001E-3</v>
      </c>
      <c r="K18" s="18">
        <v>0.51029999999999998</v>
      </c>
      <c r="L18" s="12">
        <v>11</v>
      </c>
    </row>
    <row r="19" spans="2:12">
      <c r="B19" s="19">
        <v>2.8</v>
      </c>
      <c r="C19" s="15">
        <v>141.78</v>
      </c>
      <c r="D19" s="16">
        <v>596.77</v>
      </c>
      <c r="E19" s="16">
        <v>2138.6</v>
      </c>
      <c r="F19" s="16">
        <v>2735.37</v>
      </c>
      <c r="G19" s="16">
        <f t="shared" si="0"/>
        <v>142.56330625895842</v>
      </c>
      <c r="H19" s="16">
        <f t="shared" si="1"/>
        <v>510.89345437171522</v>
      </c>
      <c r="I19" s="16">
        <f t="shared" si="2"/>
        <v>653.45676063067367</v>
      </c>
      <c r="J19" s="17">
        <v>1.0809999999999999E-3</v>
      </c>
      <c r="K19" s="18">
        <v>0.48509999999999998</v>
      </c>
      <c r="L19" s="12">
        <v>12</v>
      </c>
    </row>
    <row r="20" spans="2:12">
      <c r="B20" s="19">
        <v>3</v>
      </c>
      <c r="C20" s="15">
        <v>143.62</v>
      </c>
      <c r="D20" s="16">
        <v>604.66999999999996</v>
      </c>
      <c r="E20" s="16">
        <v>2133</v>
      </c>
      <c r="F20" s="16">
        <v>2737.67</v>
      </c>
      <c r="G20" s="16">
        <f t="shared" si="0"/>
        <v>144.45054945054943</v>
      </c>
      <c r="H20" s="16">
        <f t="shared" si="1"/>
        <v>509.55566172957481</v>
      </c>
      <c r="I20" s="16">
        <f t="shared" si="2"/>
        <v>654.0062111801243</v>
      </c>
      <c r="J20" s="17">
        <v>1.083E-3</v>
      </c>
      <c r="K20" s="18">
        <v>0.4622</v>
      </c>
      <c r="L20" s="12">
        <v>13</v>
      </c>
    </row>
    <row r="21" spans="2:12">
      <c r="B21" s="19">
        <v>3.5</v>
      </c>
      <c r="C21" s="15">
        <v>147.91999999999999</v>
      </c>
      <c r="D21" s="16">
        <v>623.16</v>
      </c>
      <c r="E21" s="16">
        <v>2119.6999999999998</v>
      </c>
      <c r="F21" s="16">
        <v>2742.86</v>
      </c>
      <c r="G21" s="16">
        <f t="shared" si="0"/>
        <v>148.86765408504539</v>
      </c>
      <c r="H21" s="16">
        <f t="shared" si="1"/>
        <v>506.37840420449112</v>
      </c>
      <c r="I21" s="16">
        <f t="shared" si="2"/>
        <v>655.24605828953656</v>
      </c>
      <c r="J21" s="17">
        <v>1.088E-3</v>
      </c>
      <c r="K21" s="18">
        <v>0.41320000000000001</v>
      </c>
      <c r="L21" s="12">
        <v>14</v>
      </c>
    </row>
    <row r="22" spans="2:12">
      <c r="B22" s="19">
        <v>4</v>
      </c>
      <c r="C22" s="15">
        <v>151.84</v>
      </c>
      <c r="D22" s="16">
        <v>640.12</v>
      </c>
      <c r="E22" s="16">
        <v>2107.4</v>
      </c>
      <c r="F22" s="16">
        <v>2747.52</v>
      </c>
      <c r="G22" s="16">
        <f t="shared" si="0"/>
        <v>152.91925465838509</v>
      </c>
      <c r="H22" s="16">
        <f t="shared" si="1"/>
        <v>503.44003822264693</v>
      </c>
      <c r="I22" s="16">
        <f t="shared" si="2"/>
        <v>656.35929288103205</v>
      </c>
      <c r="J22" s="17">
        <v>1.0920000000000001E-3</v>
      </c>
      <c r="K22" s="18">
        <v>0.37469999999999998</v>
      </c>
      <c r="L22" s="12">
        <v>15</v>
      </c>
    </row>
    <row r="23" spans="2:12">
      <c r="B23" s="19">
        <v>4.5</v>
      </c>
      <c r="C23" s="15">
        <v>155.46</v>
      </c>
      <c r="D23" s="16">
        <v>655.78</v>
      </c>
      <c r="E23" s="16">
        <v>2095.9</v>
      </c>
      <c r="F23" s="16">
        <v>2751.68</v>
      </c>
      <c r="G23" s="16">
        <f t="shared" si="0"/>
        <v>156.6602962255136</v>
      </c>
      <c r="H23" s="16">
        <f t="shared" si="1"/>
        <v>500.6927854753942</v>
      </c>
      <c r="I23" s="16">
        <f t="shared" si="2"/>
        <v>657.35308170090775</v>
      </c>
      <c r="J23" s="17">
        <v>1.0970000000000001E-3</v>
      </c>
      <c r="K23" s="18">
        <v>0.34250000000000003</v>
      </c>
      <c r="L23" s="12">
        <v>16</v>
      </c>
    </row>
    <row r="24" spans="2:12">
      <c r="B24" s="19">
        <v>5</v>
      </c>
      <c r="C24" s="15">
        <v>158.1</v>
      </c>
      <c r="D24" s="16">
        <v>670.42</v>
      </c>
      <c r="E24" s="16">
        <v>2085</v>
      </c>
      <c r="F24" s="16">
        <v>2755.42</v>
      </c>
      <c r="G24" s="16">
        <f t="shared" si="0"/>
        <v>160.15766841853798</v>
      </c>
      <c r="H24" s="16">
        <f t="shared" si="1"/>
        <v>498.08886765408505</v>
      </c>
      <c r="I24" s="16">
        <f t="shared" si="2"/>
        <v>658.24653607262303</v>
      </c>
      <c r="J24" s="17">
        <v>1.1000000000000001E-3</v>
      </c>
      <c r="K24" s="18">
        <v>0.3155</v>
      </c>
      <c r="L24" s="12">
        <v>17</v>
      </c>
    </row>
    <row r="25" spans="2:12">
      <c r="B25" s="19">
        <v>5.5</v>
      </c>
      <c r="C25" s="15">
        <v>161.99</v>
      </c>
      <c r="D25" s="16">
        <v>684.12</v>
      </c>
      <c r="E25" s="16">
        <v>2074.6999999999998</v>
      </c>
      <c r="F25" s="16">
        <v>2758.82</v>
      </c>
      <c r="G25" s="16">
        <f t="shared" si="0"/>
        <v>163.43048256091734</v>
      </c>
      <c r="H25" s="16">
        <f t="shared" si="1"/>
        <v>495.62828475871953</v>
      </c>
      <c r="I25" s="16">
        <f t="shared" si="2"/>
        <v>659.0587673196369</v>
      </c>
      <c r="J25" s="17">
        <v>1.1050000000000001E-3</v>
      </c>
      <c r="K25" s="18">
        <v>0.29249999999999998</v>
      </c>
      <c r="L25" s="12">
        <v>18</v>
      </c>
    </row>
    <row r="26" spans="2:12">
      <c r="B26" s="19">
        <v>6</v>
      </c>
      <c r="C26" s="15">
        <v>164.96</v>
      </c>
      <c r="D26" s="16">
        <v>697.06</v>
      </c>
      <c r="E26" s="16">
        <v>2064.9</v>
      </c>
      <c r="F26" s="16">
        <v>2761.96</v>
      </c>
      <c r="G26" s="16">
        <f t="shared" si="0"/>
        <v>166.52173913043478</v>
      </c>
      <c r="H26" s="16">
        <f t="shared" si="1"/>
        <v>493.28714763497373</v>
      </c>
      <c r="I26" s="16">
        <f t="shared" si="2"/>
        <v>659.80888676540849</v>
      </c>
      <c r="J26" s="17">
        <v>1.108E-3</v>
      </c>
      <c r="K26" s="18">
        <v>0.2727</v>
      </c>
      <c r="L26" s="12">
        <v>19</v>
      </c>
    </row>
    <row r="27" spans="2:12">
      <c r="B27" s="19">
        <v>6.5</v>
      </c>
      <c r="C27" s="15">
        <v>167.75</v>
      </c>
      <c r="D27" s="16">
        <v>709.29</v>
      </c>
      <c r="E27" s="16">
        <v>2055.5</v>
      </c>
      <c r="F27" s="16">
        <v>2764.79</v>
      </c>
      <c r="G27" s="16">
        <f t="shared" si="0"/>
        <v>169.44338270425226</v>
      </c>
      <c r="H27" s="16">
        <f t="shared" si="1"/>
        <v>491.04156712852364</v>
      </c>
      <c r="I27" s="16">
        <f t="shared" si="2"/>
        <v>660.4849498327759</v>
      </c>
      <c r="J27" s="17">
        <v>1.111E-3</v>
      </c>
      <c r="K27" s="18">
        <v>0.25519999999999998</v>
      </c>
      <c r="L27" s="12">
        <v>20</v>
      </c>
    </row>
    <row r="28" spans="2:12">
      <c r="B28" s="19">
        <v>7</v>
      </c>
      <c r="C28" s="15">
        <v>170.41</v>
      </c>
      <c r="D28" s="16">
        <v>720.94</v>
      </c>
      <c r="E28" s="16">
        <v>2046.5</v>
      </c>
      <c r="F28" s="16">
        <v>2767.44</v>
      </c>
      <c r="G28" s="16">
        <f t="shared" si="0"/>
        <v>172.22646918299094</v>
      </c>
      <c r="H28" s="16">
        <f t="shared" si="1"/>
        <v>488.89154323936935</v>
      </c>
      <c r="I28" s="16">
        <f t="shared" si="2"/>
        <v>661.11801242236027</v>
      </c>
      <c r="J28" s="17">
        <v>1.1150000000000001E-3</v>
      </c>
      <c r="K28" s="18">
        <v>0.24030000000000001</v>
      </c>
      <c r="L28" s="12">
        <v>21</v>
      </c>
    </row>
    <row r="29" spans="2:12">
      <c r="B29" s="19">
        <v>7.5</v>
      </c>
      <c r="C29" s="15">
        <v>172.94</v>
      </c>
      <c r="D29" s="16">
        <v>732.02</v>
      </c>
      <c r="E29" s="16">
        <v>2037.9</v>
      </c>
      <c r="F29" s="16">
        <v>2769.92</v>
      </c>
      <c r="G29" s="16">
        <f t="shared" si="0"/>
        <v>174.87338748208313</v>
      </c>
      <c r="H29" s="16">
        <f t="shared" si="1"/>
        <v>486.83707596751077</v>
      </c>
      <c r="I29" s="16">
        <f t="shared" si="2"/>
        <v>661.71046344959393</v>
      </c>
      <c r="J29" s="17">
        <v>1.1180000000000001E-3</v>
      </c>
      <c r="K29" s="18">
        <v>0.2268</v>
      </c>
      <c r="L29" s="12">
        <v>22</v>
      </c>
    </row>
    <row r="30" spans="2:12">
      <c r="B30" s="19">
        <v>8</v>
      </c>
      <c r="C30" s="15">
        <v>175.36</v>
      </c>
      <c r="D30" s="16">
        <v>742.64</v>
      </c>
      <c r="E30" s="16">
        <v>2029.5</v>
      </c>
      <c r="F30" s="16">
        <v>2772.14</v>
      </c>
      <c r="G30" s="16">
        <f t="shared" si="0"/>
        <v>177.41041567128522</v>
      </c>
      <c r="H30" s="16">
        <f t="shared" si="1"/>
        <v>484.83038700430006</v>
      </c>
      <c r="I30" s="16">
        <f t="shared" si="2"/>
        <v>662.24080267558531</v>
      </c>
      <c r="J30" s="17">
        <v>1.121E-3</v>
      </c>
      <c r="K30" s="18">
        <v>0.21479999999999999</v>
      </c>
      <c r="L30" s="12">
        <v>23</v>
      </c>
    </row>
    <row r="31" spans="2:12">
      <c r="B31" s="19">
        <v>8.5</v>
      </c>
      <c r="C31" s="15">
        <v>177.66</v>
      </c>
      <c r="D31" s="16">
        <v>752.81</v>
      </c>
      <c r="E31" s="16">
        <v>2020.9</v>
      </c>
      <c r="F31" s="16">
        <v>2773.71</v>
      </c>
      <c r="G31" s="16">
        <f t="shared" si="0"/>
        <v>179.8399426660296</v>
      </c>
      <c r="H31" s="16">
        <f t="shared" si="1"/>
        <v>482.77591973244148</v>
      </c>
      <c r="I31" s="16">
        <f t="shared" si="2"/>
        <v>662.61586239847111</v>
      </c>
      <c r="J31" s="17">
        <v>1.124E-3</v>
      </c>
      <c r="K31" s="18">
        <v>0.20400000000000001</v>
      </c>
      <c r="L31" s="12">
        <v>24</v>
      </c>
    </row>
    <row r="32" spans="2:12">
      <c r="B32" s="19">
        <v>9</v>
      </c>
      <c r="C32" s="15">
        <v>179.88</v>
      </c>
      <c r="D32" s="16">
        <v>762.61</v>
      </c>
      <c r="E32" s="16">
        <v>2013.6</v>
      </c>
      <c r="F32" s="16">
        <v>2776.21</v>
      </c>
      <c r="G32" s="16">
        <f t="shared" si="0"/>
        <v>182.18107978977545</v>
      </c>
      <c r="H32" s="16">
        <f t="shared" si="1"/>
        <v>481.03201146679407</v>
      </c>
      <c r="I32" s="16">
        <f t="shared" si="2"/>
        <v>663.21309125656956</v>
      </c>
      <c r="J32" s="17">
        <v>1.127E-3</v>
      </c>
      <c r="K32" s="18">
        <v>0.1943</v>
      </c>
      <c r="L32" s="12">
        <v>25</v>
      </c>
    </row>
    <row r="33" spans="2:12">
      <c r="B33" s="19">
        <v>10</v>
      </c>
      <c r="C33" s="15">
        <v>184.07</v>
      </c>
      <c r="D33" s="16">
        <v>781.13</v>
      </c>
      <c r="E33" s="16">
        <v>1998.5</v>
      </c>
      <c r="F33" s="16">
        <v>2779.63</v>
      </c>
      <c r="G33" s="16">
        <f t="shared" si="0"/>
        <v>186.60535117056855</v>
      </c>
      <c r="H33" s="16">
        <f t="shared" si="1"/>
        <v>477.4247491638796</v>
      </c>
      <c r="I33" s="16">
        <f t="shared" si="2"/>
        <v>664.03010033444821</v>
      </c>
      <c r="J33" s="17">
        <v>1.1329999999999999E-3</v>
      </c>
      <c r="K33" s="18">
        <v>0.1774</v>
      </c>
      <c r="L33" s="12">
        <v>26</v>
      </c>
    </row>
    <row r="34" spans="2:12">
      <c r="B34" s="19">
        <v>11</v>
      </c>
      <c r="C34" s="15">
        <v>187.96</v>
      </c>
      <c r="D34" s="16">
        <v>798.43</v>
      </c>
      <c r="E34" s="16">
        <v>1984.3</v>
      </c>
      <c r="F34" s="16">
        <v>2782.73</v>
      </c>
      <c r="G34" s="16">
        <f t="shared" si="0"/>
        <v>190.73817486860963</v>
      </c>
      <c r="H34" s="16">
        <f t="shared" si="1"/>
        <v>474.03248924988054</v>
      </c>
      <c r="I34" s="16">
        <f t="shared" si="2"/>
        <v>664.77066411849023</v>
      </c>
      <c r="J34" s="17">
        <v>1.1379999999999999E-3</v>
      </c>
      <c r="K34" s="18">
        <v>0.16320000000000001</v>
      </c>
      <c r="L34" s="12">
        <v>27</v>
      </c>
    </row>
    <row r="35" spans="2:12">
      <c r="B35" s="19">
        <v>12</v>
      </c>
      <c r="C35" s="15">
        <v>191.61</v>
      </c>
      <c r="D35" s="16">
        <v>814.7</v>
      </c>
      <c r="E35" s="16">
        <v>1970.7</v>
      </c>
      <c r="F35" s="16">
        <v>2785.4</v>
      </c>
      <c r="G35" s="16">
        <f t="shared" si="0"/>
        <v>194.62494027711421</v>
      </c>
      <c r="H35" s="16">
        <f t="shared" si="1"/>
        <v>470.78356426182518</v>
      </c>
      <c r="I35" s="16">
        <f t="shared" si="2"/>
        <v>665.40850453893938</v>
      </c>
      <c r="J35" s="17">
        <v>1.1429999999999999E-3</v>
      </c>
      <c r="K35" s="18">
        <v>0.15110000000000001</v>
      </c>
      <c r="L35" s="12">
        <v>28</v>
      </c>
    </row>
    <row r="36" spans="2:12">
      <c r="B36" s="19">
        <v>13</v>
      </c>
      <c r="C36" s="15">
        <v>195.04</v>
      </c>
      <c r="D36" s="16">
        <v>830.08</v>
      </c>
      <c r="E36" s="16">
        <v>1957.7</v>
      </c>
      <c r="F36" s="16">
        <v>2787.78</v>
      </c>
      <c r="G36" s="16">
        <f t="shared" si="0"/>
        <v>198.29909221213569</v>
      </c>
      <c r="H36" s="16">
        <f t="shared" si="1"/>
        <v>467.67797419971333</v>
      </c>
      <c r="I36" s="16">
        <f t="shared" si="2"/>
        <v>665.97706641184902</v>
      </c>
      <c r="J36" s="17">
        <v>1.1479999999999999E-3</v>
      </c>
      <c r="K36" s="18">
        <v>0.14069999999999999</v>
      </c>
      <c r="L36" s="12">
        <v>29</v>
      </c>
    </row>
    <row r="37" spans="2:12">
      <c r="B37" s="19">
        <v>14</v>
      </c>
      <c r="C37" s="15">
        <v>198.29</v>
      </c>
      <c r="D37" s="16">
        <v>844.67</v>
      </c>
      <c r="E37" s="16">
        <v>1945.2</v>
      </c>
      <c r="F37" s="16">
        <v>2789.87</v>
      </c>
      <c r="G37" s="16">
        <f t="shared" si="0"/>
        <v>201.78451982799808</v>
      </c>
      <c r="H37" s="16">
        <f t="shared" si="1"/>
        <v>464.69182990922121</v>
      </c>
      <c r="I37" s="16">
        <f t="shared" si="2"/>
        <v>666.47634973721927</v>
      </c>
      <c r="J37" s="17">
        <v>1.1529999999999999E-3</v>
      </c>
      <c r="K37" s="18">
        <v>0.13170000000000001</v>
      </c>
      <c r="L37" s="12">
        <v>30</v>
      </c>
    </row>
    <row r="38" spans="2:12">
      <c r="B38" s="19">
        <v>15</v>
      </c>
      <c r="C38" s="15">
        <v>201.37</v>
      </c>
      <c r="D38" s="16">
        <v>858.56</v>
      </c>
      <c r="E38" s="16">
        <v>1933.2</v>
      </c>
      <c r="F38" s="16">
        <v>2791.76</v>
      </c>
      <c r="G38" s="16">
        <f t="shared" si="0"/>
        <v>205.10272336359293</v>
      </c>
      <c r="H38" s="16">
        <f t="shared" si="1"/>
        <v>461.82513139034882</v>
      </c>
      <c r="I38" s="16">
        <f t="shared" si="2"/>
        <v>666.9278547539418</v>
      </c>
      <c r="J38" s="17">
        <v>1.158E-3</v>
      </c>
      <c r="K38" s="18">
        <v>0.1237</v>
      </c>
      <c r="L38" s="12">
        <v>31</v>
      </c>
    </row>
    <row r="39" spans="2:12">
      <c r="B39" s="19">
        <v>16</v>
      </c>
      <c r="C39" s="15">
        <v>204.31</v>
      </c>
      <c r="D39" s="16">
        <v>871.84</v>
      </c>
      <c r="E39" s="16">
        <v>1921.5</v>
      </c>
      <c r="F39" s="16">
        <v>2793.34</v>
      </c>
      <c r="G39" s="16">
        <f t="shared" ref="G39:G65" si="3">D39/4.186</f>
        <v>208.27520305781175</v>
      </c>
      <c r="H39" s="16">
        <f t="shared" ref="H39:H65" si="4">E39/4.186</f>
        <v>459.03010033444815</v>
      </c>
      <c r="I39" s="16">
        <f t="shared" ref="I39:I65" si="5">F39/4.186</f>
        <v>667.30530339225993</v>
      </c>
      <c r="J39" s="17">
        <v>1.163E-3</v>
      </c>
      <c r="K39" s="18">
        <v>0.1166</v>
      </c>
      <c r="L39" s="12">
        <v>32</v>
      </c>
    </row>
    <row r="40" spans="2:12">
      <c r="B40" s="19">
        <v>17</v>
      </c>
      <c r="C40" s="15">
        <v>207.11</v>
      </c>
      <c r="D40" s="16">
        <v>884.58</v>
      </c>
      <c r="E40" s="16">
        <v>1910.3</v>
      </c>
      <c r="F40" s="16">
        <v>2794.88</v>
      </c>
      <c r="G40" s="16">
        <f t="shared" si="3"/>
        <v>211.31868131868134</v>
      </c>
      <c r="H40" s="16">
        <f t="shared" si="4"/>
        <v>456.35451505016721</v>
      </c>
      <c r="I40" s="16">
        <f t="shared" si="5"/>
        <v>667.67319636884861</v>
      </c>
      <c r="J40" s="17">
        <v>1.1670000000000001E-3</v>
      </c>
      <c r="K40" s="18">
        <v>0.1103</v>
      </c>
      <c r="L40" s="12">
        <v>33</v>
      </c>
    </row>
    <row r="41" spans="2:12">
      <c r="B41" s="19">
        <v>18</v>
      </c>
      <c r="C41" s="15">
        <v>209.8</v>
      </c>
      <c r="D41" s="16">
        <v>896.81</v>
      </c>
      <c r="E41" s="16">
        <v>1899.3</v>
      </c>
      <c r="F41" s="16">
        <v>2796.11</v>
      </c>
      <c r="G41" s="16">
        <f t="shared" si="3"/>
        <v>214.24032489249879</v>
      </c>
      <c r="H41" s="16">
        <f t="shared" si="4"/>
        <v>453.72670807453414</v>
      </c>
      <c r="I41" s="16">
        <f t="shared" si="5"/>
        <v>667.96703296703299</v>
      </c>
      <c r="J41" s="17">
        <v>1.1720000000000001E-3</v>
      </c>
      <c r="K41" s="18">
        <v>0.1047</v>
      </c>
      <c r="L41" s="12">
        <v>34</v>
      </c>
    </row>
    <row r="42" spans="2:12">
      <c r="B42" s="19">
        <v>19</v>
      </c>
      <c r="C42" s="15">
        <v>212.37</v>
      </c>
      <c r="D42" s="16">
        <v>908.59</v>
      </c>
      <c r="E42" s="16">
        <v>1888.6</v>
      </c>
      <c r="F42" s="16">
        <v>2797.19</v>
      </c>
      <c r="G42" s="16">
        <f t="shared" si="3"/>
        <v>217.05446727185858</v>
      </c>
      <c r="H42" s="16">
        <f t="shared" si="4"/>
        <v>451.17056856187287</v>
      </c>
      <c r="I42" s="16">
        <f t="shared" si="5"/>
        <v>668.22503583373145</v>
      </c>
      <c r="J42" s="17">
        <v>1.176E-3</v>
      </c>
      <c r="K42" s="18">
        <v>9.9500000000000005E-2</v>
      </c>
      <c r="L42" s="12">
        <v>35</v>
      </c>
    </row>
    <row r="43" spans="2:12">
      <c r="B43" s="19">
        <v>20</v>
      </c>
      <c r="C43" s="15">
        <v>214.85</v>
      </c>
      <c r="D43" s="16">
        <v>919.96</v>
      </c>
      <c r="E43" s="16">
        <v>1878.2</v>
      </c>
      <c r="F43" s="16">
        <v>2798.16</v>
      </c>
      <c r="G43" s="16">
        <f t="shared" si="3"/>
        <v>219.77066411849023</v>
      </c>
      <c r="H43" s="16">
        <f t="shared" si="4"/>
        <v>448.6860965121835</v>
      </c>
      <c r="I43" s="16">
        <f t="shared" si="5"/>
        <v>668.45676063067367</v>
      </c>
      <c r="J43" s="17">
        <v>1.1800000000000001E-3</v>
      </c>
      <c r="K43" s="18">
        <v>9.4890000000000002E-2</v>
      </c>
      <c r="L43" s="12">
        <v>36</v>
      </c>
    </row>
    <row r="44" spans="2:12">
      <c r="B44" s="19">
        <v>21</v>
      </c>
      <c r="C44" s="15">
        <v>217.24</v>
      </c>
      <c r="D44" s="16">
        <v>930.95</v>
      </c>
      <c r="E44" s="16">
        <v>1868.1</v>
      </c>
      <c r="F44" s="16">
        <v>2799.05</v>
      </c>
      <c r="G44" s="16">
        <f t="shared" si="3"/>
        <v>222.39608217869088</v>
      </c>
      <c r="H44" s="16">
        <f t="shared" si="4"/>
        <v>446.2732919254658</v>
      </c>
      <c r="I44" s="16">
        <f t="shared" si="5"/>
        <v>668.66937410415676</v>
      </c>
      <c r="J44" s="17">
        <v>1.1850000000000001E-3</v>
      </c>
      <c r="K44" s="18">
        <v>9.0650000000000008E-2</v>
      </c>
      <c r="L44" s="12">
        <v>37</v>
      </c>
    </row>
    <row r="45" spans="2:12">
      <c r="B45" s="19">
        <v>22</v>
      </c>
      <c r="C45" s="15">
        <v>219.55</v>
      </c>
      <c r="D45" s="16">
        <v>941.6</v>
      </c>
      <c r="E45" s="16">
        <v>1858.2</v>
      </c>
      <c r="F45" s="16">
        <v>2799.8</v>
      </c>
      <c r="G45" s="16">
        <f t="shared" si="3"/>
        <v>224.94027711419017</v>
      </c>
      <c r="H45" s="16">
        <f t="shared" si="4"/>
        <v>443.90826564739609</v>
      </c>
      <c r="I45" s="16">
        <f t="shared" si="5"/>
        <v>668.84854276158626</v>
      </c>
      <c r="J45" s="17">
        <v>1.189E-3</v>
      </c>
      <c r="K45" s="18">
        <v>8.677E-2</v>
      </c>
      <c r="L45" s="12">
        <v>38</v>
      </c>
    </row>
    <row r="46" spans="2:12">
      <c r="B46" s="19">
        <v>23</v>
      </c>
      <c r="C46" s="15">
        <v>221.78</v>
      </c>
      <c r="D46" s="16">
        <v>951.93</v>
      </c>
      <c r="E46" s="16">
        <v>1848.5</v>
      </c>
      <c r="F46" s="16">
        <v>2800.43</v>
      </c>
      <c r="G46" s="16">
        <f t="shared" si="3"/>
        <v>227.40802675585283</v>
      </c>
      <c r="H46" s="16">
        <f t="shared" si="4"/>
        <v>441.59101767797421</v>
      </c>
      <c r="I46" s="16">
        <f t="shared" si="5"/>
        <v>668.99904443382707</v>
      </c>
      <c r="J46" s="17">
        <v>1.193E-3</v>
      </c>
      <c r="K46" s="18">
        <v>8.320000000000001E-2</v>
      </c>
      <c r="L46" s="12">
        <v>39</v>
      </c>
    </row>
    <row r="47" spans="2:12">
      <c r="B47" s="19">
        <v>24</v>
      </c>
      <c r="C47" s="15">
        <v>223.94</v>
      </c>
      <c r="D47" s="16">
        <v>961.96</v>
      </c>
      <c r="E47" s="16">
        <v>1839</v>
      </c>
      <c r="F47" s="16">
        <v>2800.96</v>
      </c>
      <c r="G47" s="16">
        <f t="shared" si="3"/>
        <v>229.80410893454373</v>
      </c>
      <c r="H47" s="16">
        <f t="shared" si="4"/>
        <v>439.3215480172002</v>
      </c>
      <c r="I47" s="16">
        <f t="shared" si="5"/>
        <v>669.12565695174396</v>
      </c>
      <c r="J47" s="17">
        <v>1.1969999999999999E-3</v>
      </c>
      <c r="K47" s="18">
        <v>7.9909999999999995E-2</v>
      </c>
      <c r="L47" s="12">
        <v>40</v>
      </c>
    </row>
    <row r="48" spans="2:12">
      <c r="B48" s="19">
        <v>25</v>
      </c>
      <c r="C48" s="15">
        <v>226.04</v>
      </c>
      <c r="D48" s="16">
        <v>971.72</v>
      </c>
      <c r="E48" s="16">
        <v>1829.6</v>
      </c>
      <c r="F48" s="16">
        <v>2801.32</v>
      </c>
      <c r="G48" s="16">
        <f t="shared" si="3"/>
        <v>232.13569039655997</v>
      </c>
      <c r="H48" s="16">
        <f t="shared" si="4"/>
        <v>437.0759675107501</v>
      </c>
      <c r="I48" s="16">
        <f t="shared" si="5"/>
        <v>669.21165790731015</v>
      </c>
      <c r="J48" s="17">
        <v>1.201E-3</v>
      </c>
      <c r="K48" s="18">
        <v>7.6859999999999998E-2</v>
      </c>
      <c r="L48" s="12">
        <v>41</v>
      </c>
    </row>
    <row r="49" spans="2:15">
      <c r="B49" s="19">
        <v>26</v>
      </c>
      <c r="C49" s="15">
        <v>228.07</v>
      </c>
      <c r="D49" s="16">
        <v>981.22</v>
      </c>
      <c r="E49" s="16">
        <v>1820.5</v>
      </c>
      <c r="F49" s="16">
        <v>2801.72</v>
      </c>
      <c r="G49" s="16">
        <f t="shared" si="3"/>
        <v>234.40516005733397</v>
      </c>
      <c r="H49" s="16">
        <f t="shared" si="4"/>
        <v>434.90205446727185</v>
      </c>
      <c r="I49" s="16">
        <f t="shared" si="5"/>
        <v>669.3072145246058</v>
      </c>
      <c r="J49" s="17">
        <v>1.2049999999999999E-3</v>
      </c>
      <c r="K49" s="18">
        <v>7.4020000000000002E-2</v>
      </c>
      <c r="L49" s="12">
        <v>42</v>
      </c>
    </row>
    <row r="50" spans="2:15">
      <c r="B50" s="19">
        <v>27</v>
      </c>
      <c r="C50" s="15">
        <v>230.05</v>
      </c>
      <c r="D50" s="16">
        <v>990.48</v>
      </c>
      <c r="E50" s="16">
        <v>1811.5</v>
      </c>
      <c r="F50" s="16">
        <v>2801.98</v>
      </c>
      <c r="G50" s="16">
        <f t="shared" si="3"/>
        <v>236.61729574773054</v>
      </c>
      <c r="H50" s="16">
        <f t="shared" si="4"/>
        <v>432.75203057811751</v>
      </c>
      <c r="I50" s="16">
        <f t="shared" si="5"/>
        <v>669.36932632584808</v>
      </c>
      <c r="J50" s="17">
        <v>1.2080000000000001E-3</v>
      </c>
      <c r="K50" s="18">
        <v>7.1389999999999995E-2</v>
      </c>
      <c r="L50" s="12">
        <v>43</v>
      </c>
    </row>
    <row r="51" spans="2:15">
      <c r="B51" s="19">
        <v>28</v>
      </c>
      <c r="C51" s="15">
        <v>231.97</v>
      </c>
      <c r="D51" s="16">
        <v>999.53</v>
      </c>
      <c r="E51" s="16">
        <v>1802.6</v>
      </c>
      <c r="F51" s="16">
        <v>2802.13</v>
      </c>
      <c r="G51" s="16">
        <f t="shared" si="3"/>
        <v>238.77926421404683</v>
      </c>
      <c r="H51" s="16">
        <f t="shared" si="4"/>
        <v>430.62589584328714</v>
      </c>
      <c r="I51" s="16">
        <f t="shared" si="5"/>
        <v>669.405160057334</v>
      </c>
      <c r="J51" s="17">
        <v>1.212E-3</v>
      </c>
      <c r="K51" s="18">
        <v>6.8930000000000005E-2</v>
      </c>
      <c r="L51" s="12">
        <v>44</v>
      </c>
    </row>
    <row r="52" spans="2:15">
      <c r="B52" s="19">
        <v>29</v>
      </c>
      <c r="C52" s="15">
        <v>233.84</v>
      </c>
      <c r="D52" s="16">
        <v>1008.4</v>
      </c>
      <c r="E52" s="16">
        <v>1793.9</v>
      </c>
      <c r="F52" s="16">
        <v>2802.3</v>
      </c>
      <c r="G52" s="16">
        <f t="shared" si="3"/>
        <v>240.89823220258003</v>
      </c>
      <c r="H52" s="16">
        <f t="shared" si="4"/>
        <v>428.54753941710464</v>
      </c>
      <c r="I52" s="16">
        <f t="shared" si="5"/>
        <v>669.44577161968471</v>
      </c>
      <c r="J52" s="17">
        <v>1.2160000000000001E-3</v>
      </c>
      <c r="K52" s="18">
        <v>6.6629999999999995E-2</v>
      </c>
      <c r="L52" s="12">
        <v>45</v>
      </c>
    </row>
    <row r="53" spans="2:15">
      <c r="B53" s="19">
        <v>31</v>
      </c>
      <c r="C53" s="15">
        <v>237.45</v>
      </c>
      <c r="D53" s="16">
        <v>1025.4000000000001</v>
      </c>
      <c r="E53" s="16">
        <v>1776.9</v>
      </c>
      <c r="F53" s="16">
        <v>2802.3</v>
      </c>
      <c r="G53" s="16">
        <f t="shared" si="3"/>
        <v>244.95938843764932</v>
      </c>
      <c r="H53" s="16">
        <f t="shared" si="4"/>
        <v>424.48638318203541</v>
      </c>
      <c r="I53" s="16">
        <f t="shared" si="5"/>
        <v>669.44577161968471</v>
      </c>
      <c r="J53" s="17">
        <v>1.2229999999999999E-3</v>
      </c>
      <c r="K53" s="18">
        <v>6.2440000000000002E-2</v>
      </c>
      <c r="L53" s="12">
        <v>46</v>
      </c>
    </row>
    <row r="54" spans="2:15">
      <c r="B54" s="19">
        <v>33</v>
      </c>
      <c r="C54" s="15">
        <v>240.88</v>
      </c>
      <c r="D54" s="16">
        <v>1041.8</v>
      </c>
      <c r="E54" s="16">
        <v>1760.3</v>
      </c>
      <c r="F54" s="16">
        <v>2802.1</v>
      </c>
      <c r="G54" s="16">
        <f t="shared" si="3"/>
        <v>248.87720974677495</v>
      </c>
      <c r="H54" s="16">
        <f t="shared" si="4"/>
        <v>420.52078356426182</v>
      </c>
      <c r="I54" s="16">
        <f t="shared" si="5"/>
        <v>669.39799331103677</v>
      </c>
      <c r="J54" s="17">
        <v>1.2310000000000001E-3</v>
      </c>
      <c r="K54" s="18">
        <v>5.8729999999999997E-2</v>
      </c>
      <c r="L54" s="12">
        <v>47</v>
      </c>
    </row>
    <row r="55" spans="2:15">
      <c r="B55" s="19">
        <v>35</v>
      </c>
      <c r="C55" s="15">
        <v>244.16</v>
      </c>
      <c r="D55" s="16">
        <v>1057.5999999999999</v>
      </c>
      <c r="E55" s="16">
        <v>1744.1</v>
      </c>
      <c r="F55" s="16">
        <v>2801.7</v>
      </c>
      <c r="G55" s="16">
        <f t="shared" si="3"/>
        <v>252.65169612995697</v>
      </c>
      <c r="H55" s="16">
        <f t="shared" si="4"/>
        <v>416.65074056378404</v>
      </c>
      <c r="I55" s="16">
        <f t="shared" si="5"/>
        <v>669.30243669374102</v>
      </c>
      <c r="J55" s="17">
        <v>1.238E-3</v>
      </c>
      <c r="K55" s="18">
        <v>5.5410000000000001E-2</v>
      </c>
      <c r="L55" s="12">
        <v>48</v>
      </c>
      <c r="M55" s="17"/>
      <c r="O55" s="18"/>
    </row>
    <row r="56" spans="2:15">
      <c r="B56" s="19">
        <v>37</v>
      </c>
      <c r="C56" s="15">
        <v>247.31</v>
      </c>
      <c r="D56" s="16">
        <v>1072.7</v>
      </c>
      <c r="E56" s="16">
        <v>1728.4</v>
      </c>
      <c r="F56" s="16">
        <v>2801.1</v>
      </c>
      <c r="G56" s="16">
        <f t="shared" si="3"/>
        <v>256.25895843287151</v>
      </c>
      <c r="H56" s="16">
        <f t="shared" si="4"/>
        <v>412.90014333492599</v>
      </c>
      <c r="I56" s="16">
        <f t="shared" si="5"/>
        <v>669.15910176779744</v>
      </c>
      <c r="J56" s="17">
        <v>1.245E-3</v>
      </c>
      <c r="K56" s="18">
        <v>5.2440000000000001E-2</v>
      </c>
      <c r="L56" s="12">
        <v>49</v>
      </c>
      <c r="M56" s="17"/>
      <c r="O56" s="18"/>
    </row>
    <row r="57" spans="2:15">
      <c r="B57" s="19">
        <v>39</v>
      </c>
      <c r="C57" s="15">
        <v>250.33</v>
      </c>
      <c r="D57" s="16">
        <v>1087.4000000000001</v>
      </c>
      <c r="E57" s="16">
        <v>1712.9</v>
      </c>
      <c r="F57" s="16">
        <v>2800.3</v>
      </c>
      <c r="G57" s="16">
        <f t="shared" si="3"/>
        <v>259.77066411849023</v>
      </c>
      <c r="H57" s="16">
        <f t="shared" si="4"/>
        <v>409.19732441471575</v>
      </c>
      <c r="I57" s="16">
        <f t="shared" si="5"/>
        <v>668.96798853320593</v>
      </c>
      <c r="J57" s="17">
        <v>1.2520000000000001E-3</v>
      </c>
      <c r="K57" s="18">
        <v>4.9750000000000003E-2</v>
      </c>
      <c r="L57" s="12">
        <v>50</v>
      </c>
      <c r="M57" s="17"/>
      <c r="O57" s="18"/>
    </row>
    <row r="58" spans="2:15">
      <c r="B58" s="19">
        <v>41</v>
      </c>
      <c r="C58" s="15">
        <v>253.24</v>
      </c>
      <c r="D58" s="16">
        <v>1101.5999999999999</v>
      </c>
      <c r="E58" s="16">
        <v>1697.8</v>
      </c>
      <c r="F58" s="16">
        <v>2799.4</v>
      </c>
      <c r="G58" s="16">
        <f t="shared" si="3"/>
        <v>263.16292403248923</v>
      </c>
      <c r="H58" s="16">
        <f t="shared" si="4"/>
        <v>405.59006211180122</v>
      </c>
      <c r="I58" s="16">
        <f t="shared" si="5"/>
        <v>668.7529861442905</v>
      </c>
      <c r="J58" s="17">
        <v>1.258E-3</v>
      </c>
      <c r="K58" s="18">
        <v>4.7309999999999998E-2</v>
      </c>
      <c r="L58" s="12">
        <v>51</v>
      </c>
      <c r="M58" s="17"/>
      <c r="O58" s="18"/>
    </row>
    <row r="59" spans="2:15">
      <c r="B59" s="19">
        <v>43</v>
      </c>
      <c r="C59" s="15">
        <v>256.05</v>
      </c>
      <c r="D59" s="16">
        <v>1115.4000000000001</v>
      </c>
      <c r="E59" s="16">
        <v>1682.9</v>
      </c>
      <c r="F59" s="16">
        <v>2798.3</v>
      </c>
      <c r="G59" s="16">
        <f t="shared" si="3"/>
        <v>266.45962732919259</v>
      </c>
      <c r="H59" s="16">
        <f t="shared" si="4"/>
        <v>402.03057811753467</v>
      </c>
      <c r="I59" s="16">
        <f t="shared" si="5"/>
        <v>668.49020544672726</v>
      </c>
      <c r="J59" s="17">
        <v>1.2650000000000001E-3</v>
      </c>
      <c r="K59" s="18">
        <v>4.5080000000000002E-2</v>
      </c>
      <c r="L59" s="12">
        <v>52</v>
      </c>
      <c r="M59" s="17"/>
      <c r="O59" s="18"/>
    </row>
    <row r="60" spans="2:15">
      <c r="B60" s="19">
        <v>45</v>
      </c>
      <c r="C60" s="15">
        <v>258.75</v>
      </c>
      <c r="D60" s="16">
        <v>1128.8</v>
      </c>
      <c r="E60" s="16">
        <v>1668.2</v>
      </c>
      <c r="F60" s="16">
        <v>2797</v>
      </c>
      <c r="G60" s="16">
        <f t="shared" si="3"/>
        <v>269.66077400860007</v>
      </c>
      <c r="H60" s="16">
        <f t="shared" si="4"/>
        <v>398.51887243191595</v>
      </c>
      <c r="I60" s="16">
        <f t="shared" si="5"/>
        <v>668.17964644051597</v>
      </c>
      <c r="J60" s="17">
        <v>1.2719999999999999E-3</v>
      </c>
      <c r="K60" s="18">
        <v>4.3040000000000002E-2</v>
      </c>
      <c r="L60" s="12">
        <v>53</v>
      </c>
      <c r="M60" s="17"/>
      <c r="O60" s="18"/>
    </row>
    <row r="61" spans="2:15">
      <c r="B61" s="19">
        <v>47</v>
      </c>
      <c r="C61" s="15">
        <v>261.37</v>
      </c>
      <c r="D61" s="16">
        <v>1141.8</v>
      </c>
      <c r="E61" s="16">
        <v>1653.9</v>
      </c>
      <c r="F61" s="16">
        <v>2795.7</v>
      </c>
      <c r="G61" s="16">
        <f t="shared" si="3"/>
        <v>272.76636407071192</v>
      </c>
      <c r="H61" s="16">
        <f t="shared" si="4"/>
        <v>395.10272336359293</v>
      </c>
      <c r="I61" s="16">
        <f t="shared" si="5"/>
        <v>667.86908743430479</v>
      </c>
      <c r="J61" s="17">
        <v>1.279E-3</v>
      </c>
      <c r="K61" s="18">
        <v>4.1160000000000002E-2</v>
      </c>
      <c r="L61" s="12">
        <v>54</v>
      </c>
      <c r="M61" s="17"/>
      <c r="O61" s="18"/>
    </row>
    <row r="62" spans="2:15">
      <c r="B62" s="19">
        <v>49</v>
      </c>
      <c r="C62" s="15">
        <v>263.19</v>
      </c>
      <c r="D62" s="16">
        <v>1154.5</v>
      </c>
      <c r="E62" s="16">
        <v>1639.7</v>
      </c>
      <c r="F62" s="16">
        <v>2794.2</v>
      </c>
      <c r="G62" s="16">
        <f t="shared" si="3"/>
        <v>275.80028666985191</v>
      </c>
      <c r="H62" s="16">
        <f t="shared" si="4"/>
        <v>391.71046344959387</v>
      </c>
      <c r="I62" s="16">
        <f t="shared" si="5"/>
        <v>667.51075011944579</v>
      </c>
      <c r="J62" s="17">
        <v>1.286E-3</v>
      </c>
      <c r="K62" s="18">
        <v>3.943E-2</v>
      </c>
      <c r="L62" s="12">
        <v>55</v>
      </c>
      <c r="M62" s="17"/>
      <c r="O62" s="18"/>
    </row>
    <row r="63" spans="2:15">
      <c r="B63" s="19">
        <v>54</v>
      </c>
      <c r="C63" s="15">
        <v>269.93</v>
      </c>
      <c r="D63" s="16">
        <v>1184.9000000000001</v>
      </c>
      <c r="E63" s="16">
        <v>1605</v>
      </c>
      <c r="F63" s="16">
        <v>2789.9</v>
      </c>
      <c r="G63" s="16">
        <f t="shared" si="3"/>
        <v>283.06258958432875</v>
      </c>
      <c r="H63" s="16">
        <f t="shared" si="4"/>
        <v>383.42092689918775</v>
      </c>
      <c r="I63" s="16">
        <f t="shared" si="5"/>
        <v>666.4835164835165</v>
      </c>
      <c r="J63" s="17">
        <v>1.302E-3</v>
      </c>
      <c r="K63" s="18">
        <v>3.5630000000000002E-2</v>
      </c>
      <c r="L63" s="12">
        <v>56</v>
      </c>
      <c r="M63" s="17"/>
      <c r="O63" s="18"/>
    </row>
    <row r="64" spans="2:15">
      <c r="B64" s="19">
        <v>59</v>
      </c>
      <c r="C64" s="15">
        <v>275.55</v>
      </c>
      <c r="D64" s="16">
        <v>1213.7</v>
      </c>
      <c r="E64" s="16">
        <v>1571.3</v>
      </c>
      <c r="F64" s="16">
        <v>2785</v>
      </c>
      <c r="G64" s="16">
        <f t="shared" si="3"/>
        <v>289.94266602962256</v>
      </c>
      <c r="H64" s="16">
        <f t="shared" si="4"/>
        <v>375.37028189202101</v>
      </c>
      <c r="I64" s="16">
        <f t="shared" si="5"/>
        <v>665.31294792164363</v>
      </c>
      <c r="J64" s="17">
        <v>1.3190000000000001E-3</v>
      </c>
      <c r="K64" s="18">
        <v>3.2439999999999997E-2</v>
      </c>
      <c r="L64" s="12">
        <v>57</v>
      </c>
      <c r="M64" s="17"/>
      <c r="O64" s="18"/>
    </row>
    <row r="65" spans="2:15">
      <c r="B65" s="19">
        <v>64</v>
      </c>
      <c r="C65" s="15">
        <v>280.82</v>
      </c>
      <c r="D65" s="16">
        <v>1241.0999999999999</v>
      </c>
      <c r="E65" s="16">
        <v>1538.4</v>
      </c>
      <c r="F65" s="16">
        <v>2779.5</v>
      </c>
      <c r="G65" s="16">
        <f t="shared" si="3"/>
        <v>296.48829431438128</v>
      </c>
      <c r="H65" s="16">
        <f t="shared" si="4"/>
        <v>367.51075011944579</v>
      </c>
      <c r="I65" s="16">
        <f t="shared" si="5"/>
        <v>663.99904443382707</v>
      </c>
      <c r="J65" s="17">
        <v>1.335E-3</v>
      </c>
      <c r="K65" s="18">
        <v>2.972E-2</v>
      </c>
      <c r="L65" s="12">
        <v>58</v>
      </c>
      <c r="M65" s="17"/>
      <c r="O65" s="18"/>
    </row>
    <row r="66" spans="2:15">
      <c r="B66" s="19"/>
    </row>
    <row r="67" spans="2:15">
      <c r="B67" s="19"/>
    </row>
    <row r="68" spans="2:15">
      <c r="B68" s="19"/>
    </row>
    <row r="69" spans="2:15">
      <c r="B69" s="19"/>
    </row>
    <row r="70" spans="2:15">
      <c r="B70" s="19"/>
    </row>
    <row r="71" spans="2:15">
      <c r="B71" s="19"/>
      <c r="C71" s="20"/>
      <c r="E71" s="15"/>
      <c r="G71" s="16"/>
      <c r="I71" s="16"/>
      <c r="J71" s="16"/>
      <c r="K71" s="16"/>
      <c r="M71" s="17"/>
      <c r="O71" s="18"/>
    </row>
    <row r="72" spans="2:15">
      <c r="B72" s="19"/>
      <c r="C72" s="20"/>
      <c r="E72" s="15"/>
      <c r="G72" s="16"/>
      <c r="I72" s="16"/>
      <c r="J72" s="16"/>
      <c r="K72" s="16"/>
      <c r="M72" s="17"/>
      <c r="O72" s="18"/>
    </row>
    <row r="73" spans="2:15">
      <c r="B73" s="19"/>
    </row>
    <row r="74" spans="2:15">
      <c r="B74" s="19"/>
      <c r="C74" s="20"/>
      <c r="E74" s="15"/>
      <c r="G74" s="16"/>
      <c r="I74" s="16"/>
      <c r="J74" s="16"/>
      <c r="K74" s="16"/>
      <c r="M74" s="17"/>
      <c r="O74" s="18"/>
    </row>
    <row r="75" spans="2:15">
      <c r="B75" s="19"/>
    </row>
    <row r="76" spans="2:15">
      <c r="B76" s="19"/>
    </row>
    <row r="77" spans="2:15">
      <c r="B77" s="19"/>
    </row>
    <row r="78" spans="2:15">
      <c r="B78" s="19"/>
    </row>
    <row r="79" spans="2:15">
      <c r="B79" s="19"/>
    </row>
    <row r="80" spans="2:15">
      <c r="B80" s="19"/>
    </row>
    <row r="81" spans="2:2">
      <c r="B81" s="19"/>
    </row>
    <row r="82" spans="2:2">
      <c r="B82" s="19"/>
    </row>
    <row r="83" spans="2:2">
      <c r="B83" s="19"/>
    </row>
    <row r="84" spans="2:2">
      <c r="B84" s="19"/>
    </row>
    <row r="85" spans="2:2">
      <c r="B85" s="19"/>
    </row>
    <row r="86" spans="2:2">
      <c r="B86" s="19"/>
    </row>
    <row r="87" spans="2:2">
      <c r="B87" s="19"/>
    </row>
    <row r="88" spans="2:2">
      <c r="B88" s="19"/>
    </row>
    <row r="89" spans="2:2">
      <c r="B89" s="19"/>
    </row>
    <row r="90" spans="2:2">
      <c r="B90" s="19"/>
    </row>
    <row r="91" spans="2:2">
      <c r="B91" s="19"/>
    </row>
    <row r="92" spans="2:2">
      <c r="B92" s="19"/>
    </row>
    <row r="93" spans="2:2">
      <c r="B93" s="19"/>
    </row>
    <row r="94" spans="2:2">
      <c r="B94" s="19"/>
    </row>
    <row r="95" spans="2:2">
      <c r="B95" s="19"/>
    </row>
    <row r="96" spans="2:2">
      <c r="B96" s="19"/>
    </row>
    <row r="97" spans="2:2">
      <c r="B97" s="19"/>
    </row>
    <row r="98" spans="2:2">
      <c r="B98" s="19"/>
    </row>
  </sheetData>
  <mergeCells count="2">
    <mergeCell ref="J3:K3"/>
    <mergeCell ref="B1:K1"/>
  </mergeCells>
  <phoneticPr fontId="4" type="noConversion"/>
  <printOptions gridLinesSet="0"/>
  <pageMargins left="0.74803149606299213" right="0.74803149606299213" top="0.98425196850393704" bottom="0.98425196850393704" header="0.51181102362204722" footer="0.51181102362204722"/>
  <pageSetup paperSize="9" scale="58" orientation="portrait" horizontalDpi="300" verticalDpi="300" r:id="rId1"/>
  <headerFooter alignWithMargins="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Beheerder</dc:creator>
  <cp:keywords/>
  <dc:description/>
  <cp:lastModifiedBy>Gilles VALOT</cp:lastModifiedBy>
  <cp:revision/>
  <dcterms:created xsi:type="dcterms:W3CDTF">2009-05-17T14:25:32Z</dcterms:created>
  <dcterms:modified xsi:type="dcterms:W3CDTF">2022-11-13T10:24:10Z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1630650975</vt:i4>
  </property>
  <property fmtid="{D5CDD505-2E9C-101B-9397-08002B2CF9AE}" pid="3" name="_EmailSubject">
    <vt:lpwstr>1 ton stoom Franse versie</vt:lpwstr>
  </property>
  <property fmtid="{D5CDD505-2E9C-101B-9397-08002B2CF9AE}" pid="4" name="_AuthorEmail">
    <vt:lpwstr>willy.somers@indea.be</vt:lpwstr>
  </property>
  <property fmtid="{D5CDD505-2E9C-101B-9397-08002B2CF9AE}" pid="5" name="_AuthorEmailDisplayName">
    <vt:lpwstr>Willy Somers</vt:lpwstr>
  </property>
  <property fmtid="{D5CDD505-2E9C-101B-9397-08002B2CF9AE}" pid="6" name="_PreviousAdHocReviewCycleID">
    <vt:i4>-1642177729</vt:i4>
  </property>
  <property fmtid="{D5CDD505-2E9C-101B-9397-08002B2CF9AE}" pid="7" name="_ReviewingToolsShownOnce">
    <vt:lpwstr/>
  </property>
</Properties>
</file>